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driansandoval/Downloads/"/>
    </mc:Choice>
  </mc:AlternateContent>
  <xr:revisionPtr revIDLastSave="0" documentId="8_{77B4F183-77E6-514A-A6C9-E9BCF75F486B}" xr6:coauthVersionLast="47" xr6:coauthVersionMax="47" xr10:uidLastSave="{00000000-0000-0000-0000-000000000000}"/>
  <bookViews>
    <workbookView xWindow="40400" yWindow="1080" windowWidth="32560" windowHeight="18640" xr2:uid="{00000000-000D-0000-FFFF-FFFF00000000}"/>
  </bookViews>
  <sheets>
    <sheet name="Crowdfunding" sheetId="1" r:id="rId1"/>
    <sheet name="ParentCat" sheetId="2" r:id="rId2"/>
    <sheet name="SubCat" sheetId="4" r:id="rId3"/>
    <sheet name="DateCreated" sheetId="5" r:id="rId4"/>
    <sheet name="Outcomes" sheetId="6" r:id="rId5"/>
    <sheet name="Statistical Analysis" sheetId="7" r:id="rId6"/>
  </sheets>
  <definedNames>
    <definedName name="_xlnm._FilterDatabase" localSheetId="0" hidden="1">Crowdfunding!$A$1:$T$1001</definedName>
    <definedName name="backers_count">Crowdfunding!$H$2:$H$1001</definedName>
    <definedName name="goal">Crowdfunding!$D$2:$D$1001</definedName>
    <definedName name="Outcome">Crowdfunding!$G$2:$G$1001</definedName>
    <definedName name="pledged">Crowdfunding!$E$2:$E$1001</definedName>
  </definedNames>
  <calcPr calcId="191029"/>
  <pivotCaches>
    <pivotCache cacheId="15" r:id="rId7"/>
    <pivotCache cacheId="16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1" l="1"/>
  <c r="I7" i="7"/>
  <c r="I6" i="7"/>
  <c r="I5" i="7"/>
  <c r="I4" i="7"/>
  <c r="I3" i="7"/>
  <c r="I2" i="7"/>
  <c r="D5" i="7"/>
  <c r="D4" i="7"/>
  <c r="D7" i="7"/>
  <c r="D6" i="7"/>
  <c r="D3" i="7"/>
  <c r="D2" i="7" l="1"/>
  <c r="C4" i="6" l="1"/>
  <c r="D4" i="6"/>
  <c r="D13" i="6"/>
  <c r="D12" i="6"/>
  <c r="D11" i="6"/>
  <c r="D10" i="6"/>
  <c r="D9" i="6"/>
  <c r="D8" i="6"/>
  <c r="D7" i="6"/>
  <c r="D6" i="6"/>
  <c r="D5" i="6"/>
  <c r="C13" i="6"/>
  <c r="C12" i="6"/>
  <c r="C11" i="6"/>
  <c r="C10" i="6"/>
  <c r="C9" i="6"/>
  <c r="C8" i="6"/>
  <c r="C7" i="6"/>
  <c r="C6" i="6"/>
  <c r="C5" i="6"/>
  <c r="B13" i="6"/>
  <c r="B12" i="6"/>
  <c r="B11" i="6"/>
  <c r="B10" i="6"/>
  <c r="B9" i="6"/>
  <c r="B8" i="6"/>
  <c r="B7" i="6"/>
  <c r="B6" i="6"/>
  <c r="B5" i="6"/>
  <c r="B4" i="6"/>
  <c r="C3" i="6"/>
  <c r="D3" i="6"/>
  <c r="B3" i="6"/>
  <c r="C2" i="6"/>
  <c r="D2" i="6"/>
  <c r="B2" i="6"/>
  <c r="S3" i="1"/>
  <c r="T3" i="1"/>
  <c r="S4" i="1"/>
  <c r="T4" i="1"/>
  <c r="S5" i="1"/>
  <c r="T5" i="1"/>
  <c r="S6" i="1"/>
  <c r="T6" i="1"/>
  <c r="S7" i="1"/>
  <c r="T7" i="1"/>
  <c r="S8" i="1"/>
  <c r="T8" i="1"/>
  <c r="S9" i="1"/>
  <c r="T9" i="1"/>
  <c r="S10" i="1"/>
  <c r="T10" i="1"/>
  <c r="S11" i="1"/>
  <c r="T11" i="1"/>
  <c r="S12" i="1"/>
  <c r="T12" i="1"/>
  <c r="S13" i="1"/>
  <c r="T13" i="1"/>
  <c r="S14" i="1"/>
  <c r="T14" i="1"/>
  <c r="S15" i="1"/>
  <c r="T15" i="1"/>
  <c r="S16" i="1"/>
  <c r="T16" i="1"/>
  <c r="S17" i="1"/>
  <c r="T17" i="1"/>
  <c r="S18" i="1"/>
  <c r="T18" i="1"/>
  <c r="S19" i="1"/>
  <c r="T19" i="1"/>
  <c r="S20" i="1"/>
  <c r="T20" i="1"/>
  <c r="S21" i="1"/>
  <c r="T21" i="1"/>
  <c r="S22" i="1"/>
  <c r="T22" i="1"/>
  <c r="S23" i="1"/>
  <c r="T23" i="1"/>
  <c r="S24" i="1"/>
  <c r="T24" i="1"/>
  <c r="S25" i="1"/>
  <c r="T25" i="1"/>
  <c r="S26" i="1"/>
  <c r="T26" i="1"/>
  <c r="S27" i="1"/>
  <c r="T27" i="1"/>
  <c r="S28" i="1"/>
  <c r="T28" i="1"/>
  <c r="S29" i="1"/>
  <c r="T29" i="1"/>
  <c r="S30" i="1"/>
  <c r="T30" i="1"/>
  <c r="S31" i="1"/>
  <c r="T31" i="1"/>
  <c r="S32" i="1"/>
  <c r="T32" i="1"/>
  <c r="S33" i="1"/>
  <c r="T33" i="1"/>
  <c r="S34" i="1"/>
  <c r="T34" i="1"/>
  <c r="S35" i="1"/>
  <c r="T35" i="1"/>
  <c r="S36" i="1"/>
  <c r="T36" i="1"/>
  <c r="S37" i="1"/>
  <c r="T37" i="1"/>
  <c r="S38" i="1"/>
  <c r="T38" i="1"/>
  <c r="S39" i="1"/>
  <c r="T39" i="1"/>
  <c r="S40" i="1"/>
  <c r="T40" i="1"/>
  <c r="S41" i="1"/>
  <c r="T41" i="1"/>
  <c r="S42" i="1"/>
  <c r="T42" i="1"/>
  <c r="S43" i="1"/>
  <c r="T43" i="1"/>
  <c r="S44" i="1"/>
  <c r="T44" i="1"/>
  <c r="S45" i="1"/>
  <c r="T45" i="1"/>
  <c r="S46" i="1"/>
  <c r="T46" i="1"/>
  <c r="S47" i="1"/>
  <c r="T47" i="1"/>
  <c r="S48" i="1"/>
  <c r="T48" i="1"/>
  <c r="S49" i="1"/>
  <c r="T49" i="1"/>
  <c r="S50" i="1"/>
  <c r="T50" i="1"/>
  <c r="S51" i="1"/>
  <c r="T51" i="1"/>
  <c r="S52" i="1"/>
  <c r="T52" i="1"/>
  <c r="S53" i="1"/>
  <c r="T53" i="1"/>
  <c r="S54" i="1"/>
  <c r="T54" i="1"/>
  <c r="S55" i="1"/>
  <c r="T55" i="1"/>
  <c r="S56" i="1"/>
  <c r="T56" i="1"/>
  <c r="S57" i="1"/>
  <c r="T57" i="1"/>
  <c r="S58" i="1"/>
  <c r="T58" i="1"/>
  <c r="S59" i="1"/>
  <c r="T59" i="1"/>
  <c r="S60" i="1"/>
  <c r="T60" i="1"/>
  <c r="S61" i="1"/>
  <c r="T61" i="1"/>
  <c r="S62" i="1"/>
  <c r="T62" i="1"/>
  <c r="S63" i="1"/>
  <c r="T63" i="1"/>
  <c r="S64" i="1"/>
  <c r="T64" i="1"/>
  <c r="S65" i="1"/>
  <c r="T65" i="1"/>
  <c r="S66" i="1"/>
  <c r="T66" i="1"/>
  <c r="S67" i="1"/>
  <c r="T67" i="1"/>
  <c r="S68" i="1"/>
  <c r="T68" i="1"/>
  <c r="S69" i="1"/>
  <c r="T69" i="1"/>
  <c r="S70" i="1"/>
  <c r="T70" i="1"/>
  <c r="S71" i="1"/>
  <c r="T71" i="1"/>
  <c r="S72" i="1"/>
  <c r="T72" i="1"/>
  <c r="S73" i="1"/>
  <c r="T73" i="1"/>
  <c r="S74" i="1"/>
  <c r="T74" i="1"/>
  <c r="S75" i="1"/>
  <c r="T75" i="1"/>
  <c r="S76" i="1"/>
  <c r="T76" i="1"/>
  <c r="S77" i="1"/>
  <c r="T77" i="1"/>
  <c r="S78" i="1"/>
  <c r="T78" i="1"/>
  <c r="S79" i="1"/>
  <c r="T79" i="1"/>
  <c r="S80" i="1"/>
  <c r="T80" i="1"/>
  <c r="S81" i="1"/>
  <c r="T81" i="1"/>
  <c r="S82" i="1"/>
  <c r="T82" i="1"/>
  <c r="S83" i="1"/>
  <c r="T83" i="1"/>
  <c r="S84" i="1"/>
  <c r="T84" i="1"/>
  <c r="S85" i="1"/>
  <c r="T85" i="1"/>
  <c r="S86" i="1"/>
  <c r="T86" i="1"/>
  <c r="S87" i="1"/>
  <c r="T87" i="1"/>
  <c r="S88" i="1"/>
  <c r="T88" i="1"/>
  <c r="S89" i="1"/>
  <c r="T89" i="1"/>
  <c r="S90" i="1"/>
  <c r="T90" i="1"/>
  <c r="S91" i="1"/>
  <c r="T91" i="1"/>
  <c r="S92" i="1"/>
  <c r="T92" i="1"/>
  <c r="S93" i="1"/>
  <c r="T93" i="1"/>
  <c r="S94" i="1"/>
  <c r="T94" i="1"/>
  <c r="S95" i="1"/>
  <c r="T95" i="1"/>
  <c r="S96" i="1"/>
  <c r="T96" i="1"/>
  <c r="S97" i="1"/>
  <c r="T97" i="1"/>
  <c r="S98" i="1"/>
  <c r="T98" i="1"/>
  <c r="S99" i="1"/>
  <c r="T99" i="1"/>
  <c r="S100" i="1"/>
  <c r="T100" i="1"/>
  <c r="S101" i="1"/>
  <c r="T101" i="1"/>
  <c r="S102" i="1"/>
  <c r="T102" i="1"/>
  <c r="S103" i="1"/>
  <c r="T103" i="1"/>
  <c r="S104" i="1"/>
  <c r="T104" i="1"/>
  <c r="S105" i="1"/>
  <c r="T105" i="1"/>
  <c r="S106" i="1"/>
  <c r="T106" i="1"/>
  <c r="S107" i="1"/>
  <c r="T107" i="1"/>
  <c r="S108" i="1"/>
  <c r="T108" i="1"/>
  <c r="S109" i="1"/>
  <c r="T109" i="1"/>
  <c r="S110" i="1"/>
  <c r="T110" i="1"/>
  <c r="S111" i="1"/>
  <c r="T111" i="1"/>
  <c r="S112" i="1"/>
  <c r="T112" i="1"/>
  <c r="S113" i="1"/>
  <c r="T113" i="1"/>
  <c r="S114" i="1"/>
  <c r="T114" i="1"/>
  <c r="S115" i="1"/>
  <c r="T115" i="1"/>
  <c r="S116" i="1"/>
  <c r="T116" i="1"/>
  <c r="S117" i="1"/>
  <c r="T117" i="1"/>
  <c r="S118" i="1"/>
  <c r="T118" i="1"/>
  <c r="S119" i="1"/>
  <c r="T119" i="1"/>
  <c r="S120" i="1"/>
  <c r="T120" i="1"/>
  <c r="S121" i="1"/>
  <c r="T121" i="1"/>
  <c r="S122" i="1"/>
  <c r="T122" i="1"/>
  <c r="S123" i="1"/>
  <c r="T123" i="1"/>
  <c r="S124" i="1"/>
  <c r="T124" i="1"/>
  <c r="S125" i="1"/>
  <c r="T125" i="1"/>
  <c r="S126" i="1"/>
  <c r="T126" i="1"/>
  <c r="S127" i="1"/>
  <c r="T127" i="1"/>
  <c r="S128" i="1"/>
  <c r="T128" i="1"/>
  <c r="S129" i="1"/>
  <c r="T129" i="1"/>
  <c r="S130" i="1"/>
  <c r="T130" i="1"/>
  <c r="S131" i="1"/>
  <c r="T131" i="1"/>
  <c r="S132" i="1"/>
  <c r="T132" i="1"/>
  <c r="S133" i="1"/>
  <c r="T133" i="1"/>
  <c r="S134" i="1"/>
  <c r="T134" i="1"/>
  <c r="S135" i="1"/>
  <c r="T135" i="1"/>
  <c r="S136" i="1"/>
  <c r="T136" i="1"/>
  <c r="S137" i="1"/>
  <c r="T137" i="1"/>
  <c r="S138" i="1"/>
  <c r="T138" i="1"/>
  <c r="S139" i="1"/>
  <c r="T139" i="1"/>
  <c r="S140" i="1"/>
  <c r="T140" i="1"/>
  <c r="S141" i="1"/>
  <c r="T141" i="1"/>
  <c r="S142" i="1"/>
  <c r="T142" i="1"/>
  <c r="S143" i="1"/>
  <c r="T143" i="1"/>
  <c r="S144" i="1"/>
  <c r="T144" i="1"/>
  <c r="S145" i="1"/>
  <c r="T145" i="1"/>
  <c r="S146" i="1"/>
  <c r="T146" i="1"/>
  <c r="S147" i="1"/>
  <c r="T147" i="1"/>
  <c r="S148" i="1"/>
  <c r="T148" i="1"/>
  <c r="S149" i="1"/>
  <c r="T149" i="1"/>
  <c r="S150" i="1"/>
  <c r="T150" i="1"/>
  <c r="S151" i="1"/>
  <c r="T151" i="1"/>
  <c r="S152" i="1"/>
  <c r="T152" i="1"/>
  <c r="S153" i="1"/>
  <c r="T153" i="1"/>
  <c r="S154" i="1"/>
  <c r="T154" i="1"/>
  <c r="S155" i="1"/>
  <c r="T155" i="1"/>
  <c r="S156" i="1"/>
  <c r="T156" i="1"/>
  <c r="S157" i="1"/>
  <c r="T157" i="1"/>
  <c r="S158" i="1"/>
  <c r="T158" i="1"/>
  <c r="S159" i="1"/>
  <c r="T159" i="1"/>
  <c r="S160" i="1"/>
  <c r="T160" i="1"/>
  <c r="S161" i="1"/>
  <c r="T161" i="1"/>
  <c r="S162" i="1"/>
  <c r="T162" i="1"/>
  <c r="S163" i="1"/>
  <c r="T163" i="1"/>
  <c r="S164" i="1"/>
  <c r="T164" i="1"/>
  <c r="S165" i="1"/>
  <c r="T165" i="1"/>
  <c r="S166" i="1"/>
  <c r="T166" i="1"/>
  <c r="S167" i="1"/>
  <c r="T167" i="1"/>
  <c r="S168" i="1"/>
  <c r="T168" i="1"/>
  <c r="S169" i="1"/>
  <c r="T169" i="1"/>
  <c r="S170" i="1"/>
  <c r="T170" i="1"/>
  <c r="S171" i="1"/>
  <c r="T171" i="1"/>
  <c r="S172" i="1"/>
  <c r="T172" i="1"/>
  <c r="S173" i="1"/>
  <c r="T173" i="1"/>
  <c r="S174" i="1"/>
  <c r="T174" i="1"/>
  <c r="S175" i="1"/>
  <c r="T175" i="1"/>
  <c r="S176" i="1"/>
  <c r="T176" i="1"/>
  <c r="S177" i="1"/>
  <c r="T177" i="1"/>
  <c r="S178" i="1"/>
  <c r="T178" i="1"/>
  <c r="S179" i="1"/>
  <c r="T179" i="1"/>
  <c r="S180" i="1"/>
  <c r="T180" i="1"/>
  <c r="S181" i="1"/>
  <c r="T181" i="1"/>
  <c r="S182" i="1"/>
  <c r="T182" i="1"/>
  <c r="S183" i="1"/>
  <c r="T183" i="1"/>
  <c r="S184" i="1"/>
  <c r="T184" i="1"/>
  <c r="S185" i="1"/>
  <c r="T185" i="1"/>
  <c r="S186" i="1"/>
  <c r="T186" i="1"/>
  <c r="S187" i="1"/>
  <c r="T187" i="1"/>
  <c r="S188" i="1"/>
  <c r="T188" i="1"/>
  <c r="S189" i="1"/>
  <c r="T189" i="1"/>
  <c r="S190" i="1"/>
  <c r="T190" i="1"/>
  <c r="S191" i="1"/>
  <c r="T191" i="1"/>
  <c r="S192" i="1"/>
  <c r="T192" i="1"/>
  <c r="S193" i="1"/>
  <c r="T193" i="1"/>
  <c r="S194" i="1"/>
  <c r="T194" i="1"/>
  <c r="S195" i="1"/>
  <c r="T195" i="1"/>
  <c r="S196" i="1"/>
  <c r="T196" i="1"/>
  <c r="S197" i="1"/>
  <c r="T197" i="1"/>
  <c r="S198" i="1"/>
  <c r="T198" i="1"/>
  <c r="S199" i="1"/>
  <c r="T199" i="1"/>
  <c r="S200" i="1"/>
  <c r="T200" i="1"/>
  <c r="S201" i="1"/>
  <c r="T201" i="1"/>
  <c r="S202" i="1"/>
  <c r="T202" i="1"/>
  <c r="S203" i="1"/>
  <c r="T203" i="1"/>
  <c r="S204" i="1"/>
  <c r="T204" i="1"/>
  <c r="S205" i="1"/>
  <c r="T205" i="1"/>
  <c r="S206" i="1"/>
  <c r="T206" i="1"/>
  <c r="S207" i="1"/>
  <c r="T207" i="1"/>
  <c r="S208" i="1"/>
  <c r="T208" i="1"/>
  <c r="S209" i="1"/>
  <c r="T209" i="1"/>
  <c r="S210" i="1"/>
  <c r="T210" i="1"/>
  <c r="S211" i="1"/>
  <c r="T211" i="1"/>
  <c r="S212" i="1"/>
  <c r="T212" i="1"/>
  <c r="S213" i="1"/>
  <c r="T213" i="1"/>
  <c r="S214" i="1"/>
  <c r="T214" i="1"/>
  <c r="S215" i="1"/>
  <c r="T215" i="1"/>
  <c r="S216" i="1"/>
  <c r="T216" i="1"/>
  <c r="S217" i="1"/>
  <c r="T217" i="1"/>
  <c r="S218" i="1"/>
  <c r="T218" i="1"/>
  <c r="S219" i="1"/>
  <c r="T219" i="1"/>
  <c r="S220" i="1"/>
  <c r="T220" i="1"/>
  <c r="S221" i="1"/>
  <c r="T221" i="1"/>
  <c r="S222" i="1"/>
  <c r="T222" i="1"/>
  <c r="S223" i="1"/>
  <c r="T223" i="1"/>
  <c r="S224" i="1"/>
  <c r="T224" i="1"/>
  <c r="S225" i="1"/>
  <c r="T225" i="1"/>
  <c r="S226" i="1"/>
  <c r="T226" i="1"/>
  <c r="S227" i="1"/>
  <c r="T227" i="1"/>
  <c r="S228" i="1"/>
  <c r="T228" i="1"/>
  <c r="S229" i="1"/>
  <c r="T229" i="1"/>
  <c r="S230" i="1"/>
  <c r="T230" i="1"/>
  <c r="S231" i="1"/>
  <c r="T231" i="1"/>
  <c r="S232" i="1"/>
  <c r="T232" i="1"/>
  <c r="S233" i="1"/>
  <c r="T233" i="1"/>
  <c r="S234" i="1"/>
  <c r="T234" i="1"/>
  <c r="S235" i="1"/>
  <c r="T235" i="1"/>
  <c r="S236" i="1"/>
  <c r="T236" i="1"/>
  <c r="S237" i="1"/>
  <c r="T237" i="1"/>
  <c r="S238" i="1"/>
  <c r="T238" i="1"/>
  <c r="S239" i="1"/>
  <c r="T239" i="1"/>
  <c r="S240" i="1"/>
  <c r="T240" i="1"/>
  <c r="S241" i="1"/>
  <c r="T241" i="1"/>
  <c r="S242" i="1"/>
  <c r="T242" i="1"/>
  <c r="S243" i="1"/>
  <c r="T243" i="1"/>
  <c r="S244" i="1"/>
  <c r="T244" i="1"/>
  <c r="S245" i="1"/>
  <c r="T245" i="1"/>
  <c r="S246" i="1"/>
  <c r="T246" i="1"/>
  <c r="S247" i="1"/>
  <c r="T247" i="1"/>
  <c r="S248" i="1"/>
  <c r="T248" i="1"/>
  <c r="S249" i="1"/>
  <c r="T249" i="1"/>
  <c r="S250" i="1"/>
  <c r="T250" i="1"/>
  <c r="S251" i="1"/>
  <c r="T251" i="1"/>
  <c r="S252" i="1"/>
  <c r="T252" i="1"/>
  <c r="S253" i="1"/>
  <c r="T253" i="1"/>
  <c r="S254" i="1"/>
  <c r="T254" i="1"/>
  <c r="S255" i="1"/>
  <c r="T255" i="1"/>
  <c r="S256" i="1"/>
  <c r="T256" i="1"/>
  <c r="S257" i="1"/>
  <c r="T257" i="1"/>
  <c r="S258" i="1"/>
  <c r="T258" i="1"/>
  <c r="S259" i="1"/>
  <c r="T259" i="1"/>
  <c r="S260" i="1"/>
  <c r="T260" i="1"/>
  <c r="S261" i="1"/>
  <c r="T261" i="1"/>
  <c r="S262" i="1"/>
  <c r="T262" i="1"/>
  <c r="S263" i="1"/>
  <c r="T263" i="1"/>
  <c r="S264" i="1"/>
  <c r="T264" i="1"/>
  <c r="S265" i="1"/>
  <c r="T265" i="1"/>
  <c r="S266" i="1"/>
  <c r="T266" i="1"/>
  <c r="S267" i="1"/>
  <c r="T267" i="1"/>
  <c r="S268" i="1"/>
  <c r="T268" i="1"/>
  <c r="S269" i="1"/>
  <c r="T269" i="1"/>
  <c r="S270" i="1"/>
  <c r="T270" i="1"/>
  <c r="S271" i="1"/>
  <c r="T271" i="1"/>
  <c r="S272" i="1"/>
  <c r="T272" i="1"/>
  <c r="S273" i="1"/>
  <c r="T273" i="1"/>
  <c r="S274" i="1"/>
  <c r="T274" i="1"/>
  <c r="S275" i="1"/>
  <c r="T275" i="1"/>
  <c r="S276" i="1"/>
  <c r="T276" i="1"/>
  <c r="S277" i="1"/>
  <c r="T277" i="1"/>
  <c r="S278" i="1"/>
  <c r="T278" i="1"/>
  <c r="S279" i="1"/>
  <c r="T279" i="1"/>
  <c r="S280" i="1"/>
  <c r="T280" i="1"/>
  <c r="S281" i="1"/>
  <c r="T281" i="1"/>
  <c r="S282" i="1"/>
  <c r="T282" i="1"/>
  <c r="S283" i="1"/>
  <c r="T283" i="1"/>
  <c r="S284" i="1"/>
  <c r="T284" i="1"/>
  <c r="S285" i="1"/>
  <c r="T285" i="1"/>
  <c r="S286" i="1"/>
  <c r="T286" i="1"/>
  <c r="S287" i="1"/>
  <c r="T287" i="1"/>
  <c r="S288" i="1"/>
  <c r="T288" i="1"/>
  <c r="S289" i="1"/>
  <c r="T289" i="1"/>
  <c r="S290" i="1"/>
  <c r="T290" i="1"/>
  <c r="S291" i="1"/>
  <c r="T291" i="1"/>
  <c r="S292" i="1"/>
  <c r="T292" i="1"/>
  <c r="S293" i="1"/>
  <c r="T293" i="1"/>
  <c r="S294" i="1"/>
  <c r="T294" i="1"/>
  <c r="S295" i="1"/>
  <c r="T295" i="1"/>
  <c r="S296" i="1"/>
  <c r="T296" i="1"/>
  <c r="S297" i="1"/>
  <c r="T297" i="1"/>
  <c r="S298" i="1"/>
  <c r="T298" i="1"/>
  <c r="S299" i="1"/>
  <c r="T299" i="1"/>
  <c r="S300" i="1"/>
  <c r="T300" i="1"/>
  <c r="S301" i="1"/>
  <c r="T301" i="1"/>
  <c r="S302" i="1"/>
  <c r="T302" i="1"/>
  <c r="S303" i="1"/>
  <c r="T303" i="1"/>
  <c r="S304" i="1"/>
  <c r="T304" i="1"/>
  <c r="S305" i="1"/>
  <c r="T305" i="1"/>
  <c r="S306" i="1"/>
  <c r="T306" i="1"/>
  <c r="S307" i="1"/>
  <c r="T307" i="1"/>
  <c r="S308" i="1"/>
  <c r="T308" i="1"/>
  <c r="S309" i="1"/>
  <c r="T309" i="1"/>
  <c r="S310" i="1"/>
  <c r="T310" i="1"/>
  <c r="S311" i="1"/>
  <c r="T311" i="1"/>
  <c r="S312" i="1"/>
  <c r="T312" i="1"/>
  <c r="S313" i="1"/>
  <c r="T313" i="1"/>
  <c r="S314" i="1"/>
  <c r="T314" i="1"/>
  <c r="S315" i="1"/>
  <c r="T315" i="1"/>
  <c r="S316" i="1"/>
  <c r="T316" i="1"/>
  <c r="S317" i="1"/>
  <c r="T317" i="1"/>
  <c r="S318" i="1"/>
  <c r="T318" i="1"/>
  <c r="S319" i="1"/>
  <c r="T319" i="1"/>
  <c r="S320" i="1"/>
  <c r="T320" i="1"/>
  <c r="S321" i="1"/>
  <c r="T321" i="1"/>
  <c r="S322" i="1"/>
  <c r="T322" i="1"/>
  <c r="S323" i="1"/>
  <c r="T323" i="1"/>
  <c r="S324" i="1"/>
  <c r="T324" i="1"/>
  <c r="S325" i="1"/>
  <c r="T325" i="1"/>
  <c r="S326" i="1"/>
  <c r="T326" i="1"/>
  <c r="S327" i="1"/>
  <c r="T327" i="1"/>
  <c r="S328" i="1"/>
  <c r="T328" i="1"/>
  <c r="S329" i="1"/>
  <c r="T329" i="1"/>
  <c r="S330" i="1"/>
  <c r="T330" i="1"/>
  <c r="S331" i="1"/>
  <c r="T331" i="1"/>
  <c r="S332" i="1"/>
  <c r="T332" i="1"/>
  <c r="S333" i="1"/>
  <c r="T333" i="1"/>
  <c r="S334" i="1"/>
  <c r="T334" i="1"/>
  <c r="S335" i="1"/>
  <c r="T335" i="1"/>
  <c r="S336" i="1"/>
  <c r="T336" i="1"/>
  <c r="S337" i="1"/>
  <c r="T337" i="1"/>
  <c r="S338" i="1"/>
  <c r="T338" i="1"/>
  <c r="S339" i="1"/>
  <c r="T339" i="1"/>
  <c r="S340" i="1"/>
  <c r="T340" i="1"/>
  <c r="S341" i="1"/>
  <c r="T341" i="1"/>
  <c r="S342" i="1"/>
  <c r="T342" i="1"/>
  <c r="S343" i="1"/>
  <c r="T343" i="1"/>
  <c r="S344" i="1"/>
  <c r="T344" i="1"/>
  <c r="S345" i="1"/>
  <c r="T345" i="1"/>
  <c r="S346" i="1"/>
  <c r="T346" i="1"/>
  <c r="S347" i="1"/>
  <c r="T347" i="1"/>
  <c r="S348" i="1"/>
  <c r="T348" i="1"/>
  <c r="S349" i="1"/>
  <c r="T349" i="1"/>
  <c r="S350" i="1"/>
  <c r="T350" i="1"/>
  <c r="S351" i="1"/>
  <c r="T351" i="1"/>
  <c r="S352" i="1"/>
  <c r="T352" i="1"/>
  <c r="S353" i="1"/>
  <c r="T353" i="1"/>
  <c r="S354" i="1"/>
  <c r="T354" i="1"/>
  <c r="S355" i="1"/>
  <c r="T355" i="1"/>
  <c r="S356" i="1"/>
  <c r="T356" i="1"/>
  <c r="S357" i="1"/>
  <c r="T357" i="1"/>
  <c r="S358" i="1"/>
  <c r="T358" i="1"/>
  <c r="S359" i="1"/>
  <c r="T359" i="1"/>
  <c r="S360" i="1"/>
  <c r="T360" i="1"/>
  <c r="S361" i="1"/>
  <c r="T361" i="1"/>
  <c r="S362" i="1"/>
  <c r="T362" i="1"/>
  <c r="S363" i="1"/>
  <c r="T363" i="1"/>
  <c r="S364" i="1"/>
  <c r="T364" i="1"/>
  <c r="S365" i="1"/>
  <c r="T365" i="1"/>
  <c r="S366" i="1"/>
  <c r="T366" i="1"/>
  <c r="S367" i="1"/>
  <c r="T367" i="1"/>
  <c r="S368" i="1"/>
  <c r="T368" i="1"/>
  <c r="S369" i="1"/>
  <c r="T369" i="1"/>
  <c r="S370" i="1"/>
  <c r="T370" i="1"/>
  <c r="S371" i="1"/>
  <c r="T371" i="1"/>
  <c r="S372" i="1"/>
  <c r="T372" i="1"/>
  <c r="S373" i="1"/>
  <c r="T373" i="1"/>
  <c r="S374" i="1"/>
  <c r="T374" i="1"/>
  <c r="S375" i="1"/>
  <c r="T375" i="1"/>
  <c r="S376" i="1"/>
  <c r="T376" i="1"/>
  <c r="S377" i="1"/>
  <c r="T377" i="1"/>
  <c r="S378" i="1"/>
  <c r="T378" i="1"/>
  <c r="S379" i="1"/>
  <c r="T379" i="1"/>
  <c r="S380" i="1"/>
  <c r="T380" i="1"/>
  <c r="S381" i="1"/>
  <c r="T381" i="1"/>
  <c r="S382" i="1"/>
  <c r="T382" i="1"/>
  <c r="S383" i="1"/>
  <c r="T383" i="1"/>
  <c r="S384" i="1"/>
  <c r="T384" i="1"/>
  <c r="S385" i="1"/>
  <c r="T385" i="1"/>
  <c r="S386" i="1"/>
  <c r="T386" i="1"/>
  <c r="S387" i="1"/>
  <c r="T387" i="1"/>
  <c r="S388" i="1"/>
  <c r="T388" i="1"/>
  <c r="S389" i="1"/>
  <c r="T389" i="1"/>
  <c r="S390" i="1"/>
  <c r="T390" i="1"/>
  <c r="S391" i="1"/>
  <c r="T391" i="1"/>
  <c r="S392" i="1"/>
  <c r="T392" i="1"/>
  <c r="S393" i="1"/>
  <c r="T393" i="1"/>
  <c r="S394" i="1"/>
  <c r="T394" i="1"/>
  <c r="S395" i="1"/>
  <c r="T395" i="1"/>
  <c r="S396" i="1"/>
  <c r="T396" i="1"/>
  <c r="S397" i="1"/>
  <c r="T397" i="1"/>
  <c r="S398" i="1"/>
  <c r="T398" i="1"/>
  <c r="S399" i="1"/>
  <c r="T399" i="1"/>
  <c r="S400" i="1"/>
  <c r="T400" i="1"/>
  <c r="S401" i="1"/>
  <c r="T401" i="1"/>
  <c r="S402" i="1"/>
  <c r="T402" i="1"/>
  <c r="S403" i="1"/>
  <c r="T403" i="1"/>
  <c r="S404" i="1"/>
  <c r="T404" i="1"/>
  <c r="S405" i="1"/>
  <c r="T405" i="1"/>
  <c r="S406" i="1"/>
  <c r="T406" i="1"/>
  <c r="S407" i="1"/>
  <c r="T407" i="1"/>
  <c r="S408" i="1"/>
  <c r="T408" i="1"/>
  <c r="S409" i="1"/>
  <c r="T409" i="1"/>
  <c r="S410" i="1"/>
  <c r="T410" i="1"/>
  <c r="S411" i="1"/>
  <c r="T411" i="1"/>
  <c r="S412" i="1"/>
  <c r="T412" i="1"/>
  <c r="S413" i="1"/>
  <c r="T413" i="1"/>
  <c r="S414" i="1"/>
  <c r="T414" i="1"/>
  <c r="S415" i="1"/>
  <c r="T415" i="1"/>
  <c r="S416" i="1"/>
  <c r="T416" i="1"/>
  <c r="S417" i="1"/>
  <c r="T417" i="1"/>
  <c r="S418" i="1"/>
  <c r="T418" i="1"/>
  <c r="S419" i="1"/>
  <c r="T419" i="1"/>
  <c r="S420" i="1"/>
  <c r="T420" i="1"/>
  <c r="S421" i="1"/>
  <c r="T421" i="1"/>
  <c r="S422" i="1"/>
  <c r="T422" i="1"/>
  <c r="S423" i="1"/>
  <c r="T423" i="1"/>
  <c r="S424" i="1"/>
  <c r="T424" i="1"/>
  <c r="S425" i="1"/>
  <c r="T425" i="1"/>
  <c r="S426" i="1"/>
  <c r="T426" i="1"/>
  <c r="S427" i="1"/>
  <c r="T427" i="1"/>
  <c r="S428" i="1"/>
  <c r="T428" i="1"/>
  <c r="S429" i="1"/>
  <c r="T429" i="1"/>
  <c r="S430" i="1"/>
  <c r="T430" i="1"/>
  <c r="S431" i="1"/>
  <c r="T431" i="1"/>
  <c r="S432" i="1"/>
  <c r="T432" i="1"/>
  <c r="S433" i="1"/>
  <c r="T433" i="1"/>
  <c r="S434" i="1"/>
  <c r="T434" i="1"/>
  <c r="S435" i="1"/>
  <c r="T435" i="1"/>
  <c r="S436" i="1"/>
  <c r="T436" i="1"/>
  <c r="S437" i="1"/>
  <c r="T437" i="1"/>
  <c r="S438" i="1"/>
  <c r="T438" i="1"/>
  <c r="S439" i="1"/>
  <c r="T439" i="1"/>
  <c r="S440" i="1"/>
  <c r="T440" i="1"/>
  <c r="S441" i="1"/>
  <c r="T441" i="1"/>
  <c r="S442" i="1"/>
  <c r="T442" i="1"/>
  <c r="S443" i="1"/>
  <c r="T443" i="1"/>
  <c r="S444" i="1"/>
  <c r="T444" i="1"/>
  <c r="S445" i="1"/>
  <c r="T445" i="1"/>
  <c r="S446" i="1"/>
  <c r="T446" i="1"/>
  <c r="S447" i="1"/>
  <c r="T447" i="1"/>
  <c r="S448" i="1"/>
  <c r="T448" i="1"/>
  <c r="S449" i="1"/>
  <c r="T449" i="1"/>
  <c r="S450" i="1"/>
  <c r="T450" i="1"/>
  <c r="S451" i="1"/>
  <c r="T451" i="1"/>
  <c r="S452" i="1"/>
  <c r="T452" i="1"/>
  <c r="S453" i="1"/>
  <c r="T453" i="1"/>
  <c r="S454" i="1"/>
  <c r="T454" i="1"/>
  <c r="S455" i="1"/>
  <c r="T455" i="1"/>
  <c r="S456" i="1"/>
  <c r="T456" i="1"/>
  <c r="S457" i="1"/>
  <c r="T457" i="1"/>
  <c r="S458" i="1"/>
  <c r="T458" i="1"/>
  <c r="S459" i="1"/>
  <c r="T459" i="1"/>
  <c r="S460" i="1"/>
  <c r="T460" i="1"/>
  <c r="S461" i="1"/>
  <c r="T461" i="1"/>
  <c r="S462" i="1"/>
  <c r="T462" i="1"/>
  <c r="S463" i="1"/>
  <c r="T463" i="1"/>
  <c r="S464" i="1"/>
  <c r="T464" i="1"/>
  <c r="S465" i="1"/>
  <c r="T465" i="1"/>
  <c r="S466" i="1"/>
  <c r="T466" i="1"/>
  <c r="S467" i="1"/>
  <c r="T467" i="1"/>
  <c r="S468" i="1"/>
  <c r="T468" i="1"/>
  <c r="S469" i="1"/>
  <c r="T469" i="1"/>
  <c r="S470" i="1"/>
  <c r="T470" i="1"/>
  <c r="S471" i="1"/>
  <c r="T471" i="1"/>
  <c r="S472" i="1"/>
  <c r="T472" i="1"/>
  <c r="S473" i="1"/>
  <c r="T473" i="1"/>
  <c r="S474" i="1"/>
  <c r="T474" i="1"/>
  <c r="S475" i="1"/>
  <c r="T475" i="1"/>
  <c r="S476" i="1"/>
  <c r="T476" i="1"/>
  <c r="S477" i="1"/>
  <c r="T477" i="1"/>
  <c r="S478" i="1"/>
  <c r="T478" i="1"/>
  <c r="S479" i="1"/>
  <c r="T479" i="1"/>
  <c r="S480" i="1"/>
  <c r="T480" i="1"/>
  <c r="S481" i="1"/>
  <c r="T481" i="1"/>
  <c r="S482" i="1"/>
  <c r="T482" i="1"/>
  <c r="S483" i="1"/>
  <c r="T483" i="1"/>
  <c r="S484" i="1"/>
  <c r="T484" i="1"/>
  <c r="S485" i="1"/>
  <c r="T485" i="1"/>
  <c r="S486" i="1"/>
  <c r="T486" i="1"/>
  <c r="S487" i="1"/>
  <c r="T487" i="1"/>
  <c r="S488" i="1"/>
  <c r="T488" i="1"/>
  <c r="S489" i="1"/>
  <c r="T489" i="1"/>
  <c r="S490" i="1"/>
  <c r="T490" i="1"/>
  <c r="S491" i="1"/>
  <c r="T491" i="1"/>
  <c r="S492" i="1"/>
  <c r="T492" i="1"/>
  <c r="S493" i="1"/>
  <c r="T493" i="1"/>
  <c r="S494" i="1"/>
  <c r="T494" i="1"/>
  <c r="S495" i="1"/>
  <c r="T495" i="1"/>
  <c r="S496" i="1"/>
  <c r="T496" i="1"/>
  <c r="S497" i="1"/>
  <c r="T497" i="1"/>
  <c r="S498" i="1"/>
  <c r="T498" i="1"/>
  <c r="S499" i="1"/>
  <c r="T499" i="1"/>
  <c r="S500" i="1"/>
  <c r="T500" i="1"/>
  <c r="S501" i="1"/>
  <c r="T501" i="1"/>
  <c r="S502" i="1"/>
  <c r="T502" i="1"/>
  <c r="S503" i="1"/>
  <c r="T503" i="1"/>
  <c r="S504" i="1"/>
  <c r="T504" i="1"/>
  <c r="S505" i="1"/>
  <c r="T505" i="1"/>
  <c r="S506" i="1"/>
  <c r="T506" i="1"/>
  <c r="S507" i="1"/>
  <c r="T507" i="1"/>
  <c r="S508" i="1"/>
  <c r="T508" i="1"/>
  <c r="S509" i="1"/>
  <c r="T509" i="1"/>
  <c r="S510" i="1"/>
  <c r="T510" i="1"/>
  <c r="S511" i="1"/>
  <c r="T511" i="1"/>
  <c r="S512" i="1"/>
  <c r="T512" i="1"/>
  <c r="S513" i="1"/>
  <c r="T513" i="1"/>
  <c r="S514" i="1"/>
  <c r="T514" i="1"/>
  <c r="S515" i="1"/>
  <c r="T515" i="1"/>
  <c r="S516" i="1"/>
  <c r="T516" i="1"/>
  <c r="S517" i="1"/>
  <c r="T517" i="1"/>
  <c r="S518" i="1"/>
  <c r="T518" i="1"/>
  <c r="S519" i="1"/>
  <c r="T519" i="1"/>
  <c r="S520" i="1"/>
  <c r="T520" i="1"/>
  <c r="S521" i="1"/>
  <c r="T521" i="1"/>
  <c r="S522" i="1"/>
  <c r="T522" i="1"/>
  <c r="S523" i="1"/>
  <c r="T523" i="1"/>
  <c r="S524" i="1"/>
  <c r="T524" i="1"/>
  <c r="S525" i="1"/>
  <c r="T525" i="1"/>
  <c r="S526" i="1"/>
  <c r="T526" i="1"/>
  <c r="S527" i="1"/>
  <c r="T527" i="1"/>
  <c r="S528" i="1"/>
  <c r="T528" i="1"/>
  <c r="S529" i="1"/>
  <c r="T529" i="1"/>
  <c r="S530" i="1"/>
  <c r="T530" i="1"/>
  <c r="S531" i="1"/>
  <c r="T531" i="1"/>
  <c r="S532" i="1"/>
  <c r="T532" i="1"/>
  <c r="S533" i="1"/>
  <c r="T533" i="1"/>
  <c r="S534" i="1"/>
  <c r="T534" i="1"/>
  <c r="S535" i="1"/>
  <c r="T535" i="1"/>
  <c r="S536" i="1"/>
  <c r="T536" i="1"/>
  <c r="S537" i="1"/>
  <c r="T537" i="1"/>
  <c r="S538" i="1"/>
  <c r="T538" i="1"/>
  <c r="S539" i="1"/>
  <c r="T539" i="1"/>
  <c r="S540" i="1"/>
  <c r="T540" i="1"/>
  <c r="S541" i="1"/>
  <c r="T541" i="1"/>
  <c r="S542" i="1"/>
  <c r="T542" i="1"/>
  <c r="S543" i="1"/>
  <c r="T543" i="1"/>
  <c r="S544" i="1"/>
  <c r="T544" i="1"/>
  <c r="S545" i="1"/>
  <c r="T545" i="1"/>
  <c r="S546" i="1"/>
  <c r="T546" i="1"/>
  <c r="S547" i="1"/>
  <c r="T547" i="1"/>
  <c r="S548" i="1"/>
  <c r="T548" i="1"/>
  <c r="S549" i="1"/>
  <c r="T549" i="1"/>
  <c r="S550" i="1"/>
  <c r="T550" i="1"/>
  <c r="S551" i="1"/>
  <c r="T551" i="1"/>
  <c r="S552" i="1"/>
  <c r="T552" i="1"/>
  <c r="S553" i="1"/>
  <c r="T553" i="1"/>
  <c r="S554" i="1"/>
  <c r="T554" i="1"/>
  <c r="S555" i="1"/>
  <c r="T555" i="1"/>
  <c r="S556" i="1"/>
  <c r="T556" i="1"/>
  <c r="S557" i="1"/>
  <c r="T557" i="1"/>
  <c r="S558" i="1"/>
  <c r="T558" i="1"/>
  <c r="S559" i="1"/>
  <c r="T559" i="1"/>
  <c r="S560" i="1"/>
  <c r="T560" i="1"/>
  <c r="S561" i="1"/>
  <c r="T561" i="1"/>
  <c r="S562" i="1"/>
  <c r="T562" i="1"/>
  <c r="S563" i="1"/>
  <c r="T563" i="1"/>
  <c r="S564" i="1"/>
  <c r="T564" i="1"/>
  <c r="S565" i="1"/>
  <c r="T565" i="1"/>
  <c r="S566" i="1"/>
  <c r="T566" i="1"/>
  <c r="S567" i="1"/>
  <c r="T567" i="1"/>
  <c r="S568" i="1"/>
  <c r="T568" i="1"/>
  <c r="S569" i="1"/>
  <c r="T569" i="1"/>
  <c r="S570" i="1"/>
  <c r="T570" i="1"/>
  <c r="S571" i="1"/>
  <c r="T571" i="1"/>
  <c r="S572" i="1"/>
  <c r="T572" i="1"/>
  <c r="S573" i="1"/>
  <c r="T573" i="1"/>
  <c r="S574" i="1"/>
  <c r="T574" i="1"/>
  <c r="S575" i="1"/>
  <c r="T575" i="1"/>
  <c r="S576" i="1"/>
  <c r="T576" i="1"/>
  <c r="S577" i="1"/>
  <c r="T577" i="1"/>
  <c r="S578" i="1"/>
  <c r="T578" i="1"/>
  <c r="S579" i="1"/>
  <c r="T579" i="1"/>
  <c r="S580" i="1"/>
  <c r="T580" i="1"/>
  <c r="S581" i="1"/>
  <c r="T581" i="1"/>
  <c r="S582" i="1"/>
  <c r="T582" i="1"/>
  <c r="S583" i="1"/>
  <c r="T583" i="1"/>
  <c r="S584" i="1"/>
  <c r="T584" i="1"/>
  <c r="S585" i="1"/>
  <c r="T585" i="1"/>
  <c r="S586" i="1"/>
  <c r="T586" i="1"/>
  <c r="S587" i="1"/>
  <c r="T587" i="1"/>
  <c r="S588" i="1"/>
  <c r="T588" i="1"/>
  <c r="S589" i="1"/>
  <c r="T589" i="1"/>
  <c r="S590" i="1"/>
  <c r="T590" i="1"/>
  <c r="S591" i="1"/>
  <c r="T591" i="1"/>
  <c r="S592" i="1"/>
  <c r="T592" i="1"/>
  <c r="S593" i="1"/>
  <c r="T593" i="1"/>
  <c r="S594" i="1"/>
  <c r="T594" i="1"/>
  <c r="S595" i="1"/>
  <c r="T595" i="1"/>
  <c r="S596" i="1"/>
  <c r="T596" i="1"/>
  <c r="S597" i="1"/>
  <c r="T597" i="1"/>
  <c r="S598" i="1"/>
  <c r="T598" i="1"/>
  <c r="S599" i="1"/>
  <c r="T599" i="1"/>
  <c r="S600" i="1"/>
  <c r="T600" i="1"/>
  <c r="S601" i="1"/>
  <c r="T601" i="1"/>
  <c r="S602" i="1"/>
  <c r="T602" i="1"/>
  <c r="S603" i="1"/>
  <c r="T603" i="1"/>
  <c r="S604" i="1"/>
  <c r="T604" i="1"/>
  <c r="S605" i="1"/>
  <c r="T605" i="1"/>
  <c r="S606" i="1"/>
  <c r="T606" i="1"/>
  <c r="S607" i="1"/>
  <c r="T607" i="1"/>
  <c r="S608" i="1"/>
  <c r="T608" i="1"/>
  <c r="S609" i="1"/>
  <c r="T609" i="1"/>
  <c r="S610" i="1"/>
  <c r="T610" i="1"/>
  <c r="S611" i="1"/>
  <c r="T611" i="1"/>
  <c r="S612" i="1"/>
  <c r="T612" i="1"/>
  <c r="S613" i="1"/>
  <c r="T613" i="1"/>
  <c r="S614" i="1"/>
  <c r="T614" i="1"/>
  <c r="S615" i="1"/>
  <c r="T615" i="1"/>
  <c r="S616" i="1"/>
  <c r="T616" i="1"/>
  <c r="S617" i="1"/>
  <c r="T617" i="1"/>
  <c r="S618" i="1"/>
  <c r="T618" i="1"/>
  <c r="S619" i="1"/>
  <c r="T619" i="1"/>
  <c r="S620" i="1"/>
  <c r="T620" i="1"/>
  <c r="S621" i="1"/>
  <c r="T621" i="1"/>
  <c r="S622" i="1"/>
  <c r="T622" i="1"/>
  <c r="S623" i="1"/>
  <c r="T623" i="1"/>
  <c r="S624" i="1"/>
  <c r="T624" i="1"/>
  <c r="S625" i="1"/>
  <c r="T625" i="1"/>
  <c r="S626" i="1"/>
  <c r="T626" i="1"/>
  <c r="S627" i="1"/>
  <c r="T627" i="1"/>
  <c r="S628" i="1"/>
  <c r="T628" i="1"/>
  <c r="S629" i="1"/>
  <c r="T629" i="1"/>
  <c r="S630" i="1"/>
  <c r="T630" i="1"/>
  <c r="S631" i="1"/>
  <c r="T631" i="1"/>
  <c r="S632" i="1"/>
  <c r="T632" i="1"/>
  <c r="S633" i="1"/>
  <c r="T633" i="1"/>
  <c r="S634" i="1"/>
  <c r="T634" i="1"/>
  <c r="S635" i="1"/>
  <c r="T635" i="1"/>
  <c r="S636" i="1"/>
  <c r="T636" i="1"/>
  <c r="S637" i="1"/>
  <c r="T637" i="1"/>
  <c r="S638" i="1"/>
  <c r="T638" i="1"/>
  <c r="S639" i="1"/>
  <c r="T639" i="1"/>
  <c r="S640" i="1"/>
  <c r="T640" i="1"/>
  <c r="S641" i="1"/>
  <c r="T641" i="1"/>
  <c r="S642" i="1"/>
  <c r="T642" i="1"/>
  <c r="S643" i="1"/>
  <c r="T643" i="1"/>
  <c r="S644" i="1"/>
  <c r="T644" i="1"/>
  <c r="S645" i="1"/>
  <c r="T645" i="1"/>
  <c r="S646" i="1"/>
  <c r="T646" i="1"/>
  <c r="S647" i="1"/>
  <c r="T647" i="1"/>
  <c r="S648" i="1"/>
  <c r="T648" i="1"/>
  <c r="S649" i="1"/>
  <c r="T649" i="1"/>
  <c r="S650" i="1"/>
  <c r="T650" i="1"/>
  <c r="S651" i="1"/>
  <c r="T651" i="1"/>
  <c r="S652" i="1"/>
  <c r="T652" i="1"/>
  <c r="S653" i="1"/>
  <c r="T653" i="1"/>
  <c r="S654" i="1"/>
  <c r="T654" i="1"/>
  <c r="S655" i="1"/>
  <c r="T655" i="1"/>
  <c r="S656" i="1"/>
  <c r="T656" i="1"/>
  <c r="S657" i="1"/>
  <c r="T657" i="1"/>
  <c r="S658" i="1"/>
  <c r="T658" i="1"/>
  <c r="S659" i="1"/>
  <c r="T659" i="1"/>
  <c r="S660" i="1"/>
  <c r="T660" i="1"/>
  <c r="S661" i="1"/>
  <c r="T661" i="1"/>
  <c r="S662" i="1"/>
  <c r="T662" i="1"/>
  <c r="S663" i="1"/>
  <c r="T663" i="1"/>
  <c r="S664" i="1"/>
  <c r="T664" i="1"/>
  <c r="S665" i="1"/>
  <c r="T665" i="1"/>
  <c r="S666" i="1"/>
  <c r="T666" i="1"/>
  <c r="S667" i="1"/>
  <c r="T667" i="1"/>
  <c r="S668" i="1"/>
  <c r="T668" i="1"/>
  <c r="S669" i="1"/>
  <c r="T669" i="1"/>
  <c r="S670" i="1"/>
  <c r="T670" i="1"/>
  <c r="S671" i="1"/>
  <c r="T671" i="1"/>
  <c r="S672" i="1"/>
  <c r="T672" i="1"/>
  <c r="S673" i="1"/>
  <c r="T673" i="1"/>
  <c r="S674" i="1"/>
  <c r="T674" i="1"/>
  <c r="S675" i="1"/>
  <c r="T675" i="1"/>
  <c r="S676" i="1"/>
  <c r="T676" i="1"/>
  <c r="S677" i="1"/>
  <c r="T677" i="1"/>
  <c r="S678" i="1"/>
  <c r="T678" i="1"/>
  <c r="S679" i="1"/>
  <c r="T679" i="1"/>
  <c r="S680" i="1"/>
  <c r="T680" i="1"/>
  <c r="S681" i="1"/>
  <c r="T681" i="1"/>
  <c r="S682" i="1"/>
  <c r="T682" i="1"/>
  <c r="S683" i="1"/>
  <c r="T683" i="1"/>
  <c r="S684" i="1"/>
  <c r="T684" i="1"/>
  <c r="S685" i="1"/>
  <c r="T685" i="1"/>
  <c r="S686" i="1"/>
  <c r="T686" i="1"/>
  <c r="S687" i="1"/>
  <c r="T687" i="1"/>
  <c r="S688" i="1"/>
  <c r="T688" i="1"/>
  <c r="S689" i="1"/>
  <c r="T689" i="1"/>
  <c r="S690" i="1"/>
  <c r="T690" i="1"/>
  <c r="S691" i="1"/>
  <c r="T691" i="1"/>
  <c r="S692" i="1"/>
  <c r="T692" i="1"/>
  <c r="S693" i="1"/>
  <c r="T693" i="1"/>
  <c r="S694" i="1"/>
  <c r="T694" i="1"/>
  <c r="S695" i="1"/>
  <c r="T695" i="1"/>
  <c r="S696" i="1"/>
  <c r="T696" i="1"/>
  <c r="S697" i="1"/>
  <c r="T697" i="1"/>
  <c r="S698" i="1"/>
  <c r="T698" i="1"/>
  <c r="S699" i="1"/>
  <c r="T699" i="1"/>
  <c r="S700" i="1"/>
  <c r="T700" i="1"/>
  <c r="S701" i="1"/>
  <c r="T701" i="1"/>
  <c r="S702" i="1"/>
  <c r="T702" i="1"/>
  <c r="S703" i="1"/>
  <c r="T703" i="1"/>
  <c r="S704" i="1"/>
  <c r="T704" i="1"/>
  <c r="S705" i="1"/>
  <c r="T705" i="1"/>
  <c r="S706" i="1"/>
  <c r="T706" i="1"/>
  <c r="S707" i="1"/>
  <c r="T707" i="1"/>
  <c r="S708" i="1"/>
  <c r="T708" i="1"/>
  <c r="S709" i="1"/>
  <c r="T709" i="1"/>
  <c r="S710" i="1"/>
  <c r="T710" i="1"/>
  <c r="S711" i="1"/>
  <c r="T711" i="1"/>
  <c r="S712" i="1"/>
  <c r="T712" i="1"/>
  <c r="S713" i="1"/>
  <c r="T713" i="1"/>
  <c r="S714" i="1"/>
  <c r="T714" i="1"/>
  <c r="S715" i="1"/>
  <c r="T715" i="1"/>
  <c r="S716" i="1"/>
  <c r="T716" i="1"/>
  <c r="S717" i="1"/>
  <c r="T717" i="1"/>
  <c r="S718" i="1"/>
  <c r="T718" i="1"/>
  <c r="S719" i="1"/>
  <c r="T719" i="1"/>
  <c r="S720" i="1"/>
  <c r="T720" i="1"/>
  <c r="S721" i="1"/>
  <c r="T721" i="1"/>
  <c r="S722" i="1"/>
  <c r="T722" i="1"/>
  <c r="S723" i="1"/>
  <c r="T723" i="1"/>
  <c r="S724" i="1"/>
  <c r="T724" i="1"/>
  <c r="S725" i="1"/>
  <c r="T725" i="1"/>
  <c r="S726" i="1"/>
  <c r="T726" i="1"/>
  <c r="S727" i="1"/>
  <c r="T727" i="1"/>
  <c r="S728" i="1"/>
  <c r="T728" i="1"/>
  <c r="S729" i="1"/>
  <c r="T729" i="1"/>
  <c r="S730" i="1"/>
  <c r="T730" i="1"/>
  <c r="S731" i="1"/>
  <c r="T731" i="1"/>
  <c r="S732" i="1"/>
  <c r="T732" i="1"/>
  <c r="S733" i="1"/>
  <c r="T733" i="1"/>
  <c r="S734" i="1"/>
  <c r="T734" i="1"/>
  <c r="S735" i="1"/>
  <c r="T735" i="1"/>
  <c r="S736" i="1"/>
  <c r="T736" i="1"/>
  <c r="S737" i="1"/>
  <c r="T737" i="1"/>
  <c r="S738" i="1"/>
  <c r="T738" i="1"/>
  <c r="S739" i="1"/>
  <c r="T739" i="1"/>
  <c r="S740" i="1"/>
  <c r="T740" i="1"/>
  <c r="S741" i="1"/>
  <c r="T741" i="1"/>
  <c r="S742" i="1"/>
  <c r="T742" i="1"/>
  <c r="S743" i="1"/>
  <c r="T743" i="1"/>
  <c r="S744" i="1"/>
  <c r="T744" i="1"/>
  <c r="S745" i="1"/>
  <c r="T745" i="1"/>
  <c r="S746" i="1"/>
  <c r="T746" i="1"/>
  <c r="S747" i="1"/>
  <c r="T747" i="1"/>
  <c r="S748" i="1"/>
  <c r="T748" i="1"/>
  <c r="S749" i="1"/>
  <c r="T749" i="1"/>
  <c r="S750" i="1"/>
  <c r="T750" i="1"/>
  <c r="S751" i="1"/>
  <c r="T751" i="1"/>
  <c r="S752" i="1"/>
  <c r="T752" i="1"/>
  <c r="S753" i="1"/>
  <c r="T753" i="1"/>
  <c r="S754" i="1"/>
  <c r="T754" i="1"/>
  <c r="S755" i="1"/>
  <c r="T755" i="1"/>
  <c r="S756" i="1"/>
  <c r="T756" i="1"/>
  <c r="S757" i="1"/>
  <c r="T757" i="1"/>
  <c r="S758" i="1"/>
  <c r="T758" i="1"/>
  <c r="S759" i="1"/>
  <c r="T759" i="1"/>
  <c r="S760" i="1"/>
  <c r="T760" i="1"/>
  <c r="S761" i="1"/>
  <c r="T761" i="1"/>
  <c r="S762" i="1"/>
  <c r="T762" i="1"/>
  <c r="S763" i="1"/>
  <c r="T763" i="1"/>
  <c r="S764" i="1"/>
  <c r="T764" i="1"/>
  <c r="S765" i="1"/>
  <c r="T765" i="1"/>
  <c r="S766" i="1"/>
  <c r="T766" i="1"/>
  <c r="S767" i="1"/>
  <c r="T767" i="1"/>
  <c r="S768" i="1"/>
  <c r="T768" i="1"/>
  <c r="S769" i="1"/>
  <c r="T769" i="1"/>
  <c r="S770" i="1"/>
  <c r="T770" i="1"/>
  <c r="S771" i="1"/>
  <c r="T771" i="1"/>
  <c r="S772" i="1"/>
  <c r="T772" i="1"/>
  <c r="S773" i="1"/>
  <c r="T773" i="1"/>
  <c r="S774" i="1"/>
  <c r="T774" i="1"/>
  <c r="S775" i="1"/>
  <c r="T775" i="1"/>
  <c r="S776" i="1"/>
  <c r="T776" i="1"/>
  <c r="S777" i="1"/>
  <c r="T777" i="1"/>
  <c r="S778" i="1"/>
  <c r="T778" i="1"/>
  <c r="S779" i="1"/>
  <c r="T779" i="1"/>
  <c r="S780" i="1"/>
  <c r="T780" i="1"/>
  <c r="S781" i="1"/>
  <c r="T781" i="1"/>
  <c r="S782" i="1"/>
  <c r="T782" i="1"/>
  <c r="S783" i="1"/>
  <c r="T783" i="1"/>
  <c r="S784" i="1"/>
  <c r="T784" i="1"/>
  <c r="S785" i="1"/>
  <c r="T785" i="1"/>
  <c r="S786" i="1"/>
  <c r="T786" i="1"/>
  <c r="S787" i="1"/>
  <c r="T787" i="1"/>
  <c r="S788" i="1"/>
  <c r="T788" i="1"/>
  <c r="S789" i="1"/>
  <c r="T789" i="1"/>
  <c r="S790" i="1"/>
  <c r="T790" i="1"/>
  <c r="S791" i="1"/>
  <c r="T791" i="1"/>
  <c r="S792" i="1"/>
  <c r="T792" i="1"/>
  <c r="S793" i="1"/>
  <c r="T793" i="1"/>
  <c r="S794" i="1"/>
  <c r="T794" i="1"/>
  <c r="S795" i="1"/>
  <c r="T795" i="1"/>
  <c r="S796" i="1"/>
  <c r="T796" i="1"/>
  <c r="S797" i="1"/>
  <c r="T797" i="1"/>
  <c r="S798" i="1"/>
  <c r="T798" i="1"/>
  <c r="S799" i="1"/>
  <c r="T799" i="1"/>
  <c r="S800" i="1"/>
  <c r="T800" i="1"/>
  <c r="S801" i="1"/>
  <c r="T801" i="1"/>
  <c r="S802" i="1"/>
  <c r="T802" i="1"/>
  <c r="S803" i="1"/>
  <c r="T803" i="1"/>
  <c r="S804" i="1"/>
  <c r="T804" i="1"/>
  <c r="S805" i="1"/>
  <c r="T805" i="1"/>
  <c r="S806" i="1"/>
  <c r="T806" i="1"/>
  <c r="S807" i="1"/>
  <c r="T807" i="1"/>
  <c r="S808" i="1"/>
  <c r="T808" i="1"/>
  <c r="S809" i="1"/>
  <c r="T809" i="1"/>
  <c r="S810" i="1"/>
  <c r="T810" i="1"/>
  <c r="S811" i="1"/>
  <c r="T811" i="1"/>
  <c r="S812" i="1"/>
  <c r="T812" i="1"/>
  <c r="S813" i="1"/>
  <c r="T813" i="1"/>
  <c r="S814" i="1"/>
  <c r="T814" i="1"/>
  <c r="S815" i="1"/>
  <c r="T815" i="1"/>
  <c r="S816" i="1"/>
  <c r="T816" i="1"/>
  <c r="S817" i="1"/>
  <c r="T817" i="1"/>
  <c r="S818" i="1"/>
  <c r="T818" i="1"/>
  <c r="S819" i="1"/>
  <c r="T819" i="1"/>
  <c r="S820" i="1"/>
  <c r="T820" i="1"/>
  <c r="S821" i="1"/>
  <c r="T821" i="1"/>
  <c r="S822" i="1"/>
  <c r="T822" i="1"/>
  <c r="S823" i="1"/>
  <c r="T823" i="1"/>
  <c r="S824" i="1"/>
  <c r="T824" i="1"/>
  <c r="S825" i="1"/>
  <c r="T825" i="1"/>
  <c r="S826" i="1"/>
  <c r="T826" i="1"/>
  <c r="S827" i="1"/>
  <c r="T827" i="1"/>
  <c r="S828" i="1"/>
  <c r="T828" i="1"/>
  <c r="S829" i="1"/>
  <c r="T829" i="1"/>
  <c r="S830" i="1"/>
  <c r="T830" i="1"/>
  <c r="S831" i="1"/>
  <c r="T831" i="1"/>
  <c r="S832" i="1"/>
  <c r="T832" i="1"/>
  <c r="S833" i="1"/>
  <c r="T833" i="1"/>
  <c r="S834" i="1"/>
  <c r="T834" i="1"/>
  <c r="S835" i="1"/>
  <c r="T835" i="1"/>
  <c r="S836" i="1"/>
  <c r="T836" i="1"/>
  <c r="S837" i="1"/>
  <c r="T837" i="1"/>
  <c r="S838" i="1"/>
  <c r="T838" i="1"/>
  <c r="S839" i="1"/>
  <c r="T839" i="1"/>
  <c r="S840" i="1"/>
  <c r="T840" i="1"/>
  <c r="S841" i="1"/>
  <c r="T841" i="1"/>
  <c r="S842" i="1"/>
  <c r="T842" i="1"/>
  <c r="S843" i="1"/>
  <c r="T843" i="1"/>
  <c r="S844" i="1"/>
  <c r="T844" i="1"/>
  <c r="S845" i="1"/>
  <c r="T845" i="1"/>
  <c r="S846" i="1"/>
  <c r="T846" i="1"/>
  <c r="S847" i="1"/>
  <c r="T847" i="1"/>
  <c r="S848" i="1"/>
  <c r="T848" i="1"/>
  <c r="S849" i="1"/>
  <c r="T849" i="1"/>
  <c r="S850" i="1"/>
  <c r="T850" i="1"/>
  <c r="S851" i="1"/>
  <c r="T851" i="1"/>
  <c r="S852" i="1"/>
  <c r="T852" i="1"/>
  <c r="S853" i="1"/>
  <c r="T853" i="1"/>
  <c r="S854" i="1"/>
  <c r="T854" i="1"/>
  <c r="S855" i="1"/>
  <c r="T855" i="1"/>
  <c r="S856" i="1"/>
  <c r="T856" i="1"/>
  <c r="S857" i="1"/>
  <c r="T857" i="1"/>
  <c r="S858" i="1"/>
  <c r="T858" i="1"/>
  <c r="S859" i="1"/>
  <c r="T859" i="1"/>
  <c r="S860" i="1"/>
  <c r="T860" i="1"/>
  <c r="S861" i="1"/>
  <c r="T861" i="1"/>
  <c r="S862" i="1"/>
  <c r="T862" i="1"/>
  <c r="S863" i="1"/>
  <c r="T863" i="1"/>
  <c r="S864" i="1"/>
  <c r="T864" i="1"/>
  <c r="S865" i="1"/>
  <c r="T865" i="1"/>
  <c r="S866" i="1"/>
  <c r="T866" i="1"/>
  <c r="S867" i="1"/>
  <c r="T867" i="1"/>
  <c r="S868" i="1"/>
  <c r="T868" i="1"/>
  <c r="S869" i="1"/>
  <c r="T869" i="1"/>
  <c r="S870" i="1"/>
  <c r="T870" i="1"/>
  <c r="S871" i="1"/>
  <c r="T871" i="1"/>
  <c r="S872" i="1"/>
  <c r="T872" i="1"/>
  <c r="S873" i="1"/>
  <c r="T873" i="1"/>
  <c r="S874" i="1"/>
  <c r="T874" i="1"/>
  <c r="S875" i="1"/>
  <c r="T875" i="1"/>
  <c r="S876" i="1"/>
  <c r="T876" i="1"/>
  <c r="S877" i="1"/>
  <c r="T877" i="1"/>
  <c r="S878" i="1"/>
  <c r="T878" i="1"/>
  <c r="S879" i="1"/>
  <c r="T879" i="1"/>
  <c r="S880" i="1"/>
  <c r="T880" i="1"/>
  <c r="S881" i="1"/>
  <c r="T881" i="1"/>
  <c r="S882" i="1"/>
  <c r="T882" i="1"/>
  <c r="S883" i="1"/>
  <c r="T883" i="1"/>
  <c r="S884" i="1"/>
  <c r="T884" i="1"/>
  <c r="S885" i="1"/>
  <c r="T885" i="1"/>
  <c r="S886" i="1"/>
  <c r="T886" i="1"/>
  <c r="S887" i="1"/>
  <c r="T887" i="1"/>
  <c r="S888" i="1"/>
  <c r="T888" i="1"/>
  <c r="S889" i="1"/>
  <c r="T889" i="1"/>
  <c r="S890" i="1"/>
  <c r="T890" i="1"/>
  <c r="S891" i="1"/>
  <c r="T891" i="1"/>
  <c r="S892" i="1"/>
  <c r="T892" i="1"/>
  <c r="S893" i="1"/>
  <c r="T893" i="1"/>
  <c r="S894" i="1"/>
  <c r="T894" i="1"/>
  <c r="S895" i="1"/>
  <c r="T895" i="1"/>
  <c r="S896" i="1"/>
  <c r="T896" i="1"/>
  <c r="S897" i="1"/>
  <c r="T897" i="1"/>
  <c r="S898" i="1"/>
  <c r="T898" i="1"/>
  <c r="S899" i="1"/>
  <c r="T899" i="1"/>
  <c r="S900" i="1"/>
  <c r="T900" i="1"/>
  <c r="S901" i="1"/>
  <c r="T901" i="1"/>
  <c r="S902" i="1"/>
  <c r="T902" i="1"/>
  <c r="S903" i="1"/>
  <c r="T903" i="1"/>
  <c r="S904" i="1"/>
  <c r="T904" i="1"/>
  <c r="S905" i="1"/>
  <c r="T905" i="1"/>
  <c r="S906" i="1"/>
  <c r="T906" i="1"/>
  <c r="S907" i="1"/>
  <c r="T907" i="1"/>
  <c r="S908" i="1"/>
  <c r="T908" i="1"/>
  <c r="S909" i="1"/>
  <c r="T909" i="1"/>
  <c r="S910" i="1"/>
  <c r="T910" i="1"/>
  <c r="S911" i="1"/>
  <c r="T911" i="1"/>
  <c r="S912" i="1"/>
  <c r="T912" i="1"/>
  <c r="S913" i="1"/>
  <c r="T913" i="1"/>
  <c r="S914" i="1"/>
  <c r="T914" i="1"/>
  <c r="S915" i="1"/>
  <c r="T915" i="1"/>
  <c r="S916" i="1"/>
  <c r="T916" i="1"/>
  <c r="S917" i="1"/>
  <c r="T917" i="1"/>
  <c r="S918" i="1"/>
  <c r="T918" i="1"/>
  <c r="S919" i="1"/>
  <c r="T919" i="1"/>
  <c r="S920" i="1"/>
  <c r="T920" i="1"/>
  <c r="S921" i="1"/>
  <c r="T921" i="1"/>
  <c r="S922" i="1"/>
  <c r="T922" i="1"/>
  <c r="S923" i="1"/>
  <c r="T923" i="1"/>
  <c r="S924" i="1"/>
  <c r="T924" i="1"/>
  <c r="S925" i="1"/>
  <c r="T925" i="1"/>
  <c r="S926" i="1"/>
  <c r="T926" i="1"/>
  <c r="S927" i="1"/>
  <c r="T927" i="1"/>
  <c r="S928" i="1"/>
  <c r="T928" i="1"/>
  <c r="S929" i="1"/>
  <c r="T929" i="1"/>
  <c r="S930" i="1"/>
  <c r="T930" i="1"/>
  <c r="S931" i="1"/>
  <c r="T931" i="1"/>
  <c r="S932" i="1"/>
  <c r="T932" i="1"/>
  <c r="S933" i="1"/>
  <c r="T933" i="1"/>
  <c r="S934" i="1"/>
  <c r="T934" i="1"/>
  <c r="S935" i="1"/>
  <c r="T935" i="1"/>
  <c r="S936" i="1"/>
  <c r="T936" i="1"/>
  <c r="S937" i="1"/>
  <c r="T937" i="1"/>
  <c r="S938" i="1"/>
  <c r="T938" i="1"/>
  <c r="S939" i="1"/>
  <c r="T939" i="1"/>
  <c r="S940" i="1"/>
  <c r="T940" i="1"/>
  <c r="S941" i="1"/>
  <c r="T941" i="1"/>
  <c r="S942" i="1"/>
  <c r="T942" i="1"/>
  <c r="S943" i="1"/>
  <c r="T943" i="1"/>
  <c r="S944" i="1"/>
  <c r="T944" i="1"/>
  <c r="S945" i="1"/>
  <c r="T945" i="1"/>
  <c r="S946" i="1"/>
  <c r="T946" i="1"/>
  <c r="S947" i="1"/>
  <c r="T947" i="1"/>
  <c r="S948" i="1"/>
  <c r="T948" i="1"/>
  <c r="S949" i="1"/>
  <c r="T949" i="1"/>
  <c r="S950" i="1"/>
  <c r="T950" i="1"/>
  <c r="S951" i="1"/>
  <c r="T951" i="1"/>
  <c r="S952" i="1"/>
  <c r="T952" i="1"/>
  <c r="S953" i="1"/>
  <c r="T953" i="1"/>
  <c r="S954" i="1"/>
  <c r="T954" i="1"/>
  <c r="S955" i="1"/>
  <c r="T955" i="1"/>
  <c r="S956" i="1"/>
  <c r="T956" i="1"/>
  <c r="S957" i="1"/>
  <c r="T957" i="1"/>
  <c r="S958" i="1"/>
  <c r="T958" i="1"/>
  <c r="S959" i="1"/>
  <c r="T959" i="1"/>
  <c r="S960" i="1"/>
  <c r="T960" i="1"/>
  <c r="S961" i="1"/>
  <c r="T961" i="1"/>
  <c r="S962" i="1"/>
  <c r="T962" i="1"/>
  <c r="S963" i="1"/>
  <c r="T963" i="1"/>
  <c r="S964" i="1"/>
  <c r="T964" i="1"/>
  <c r="S965" i="1"/>
  <c r="T965" i="1"/>
  <c r="S966" i="1"/>
  <c r="T966" i="1"/>
  <c r="S967" i="1"/>
  <c r="T967" i="1"/>
  <c r="S968" i="1"/>
  <c r="T968" i="1"/>
  <c r="S969" i="1"/>
  <c r="T969" i="1"/>
  <c r="S970" i="1"/>
  <c r="T970" i="1"/>
  <c r="S971" i="1"/>
  <c r="T971" i="1"/>
  <c r="S972" i="1"/>
  <c r="T972" i="1"/>
  <c r="S973" i="1"/>
  <c r="T973" i="1"/>
  <c r="S974" i="1"/>
  <c r="T974" i="1"/>
  <c r="S975" i="1"/>
  <c r="T975" i="1"/>
  <c r="S976" i="1"/>
  <c r="T976" i="1"/>
  <c r="S977" i="1"/>
  <c r="T977" i="1"/>
  <c r="S978" i="1"/>
  <c r="T978" i="1"/>
  <c r="S979" i="1"/>
  <c r="T979" i="1"/>
  <c r="S980" i="1"/>
  <c r="T980" i="1"/>
  <c r="S981" i="1"/>
  <c r="T981" i="1"/>
  <c r="S982" i="1"/>
  <c r="T982" i="1"/>
  <c r="S983" i="1"/>
  <c r="T983" i="1"/>
  <c r="S984" i="1"/>
  <c r="T984" i="1"/>
  <c r="S985" i="1"/>
  <c r="T985" i="1"/>
  <c r="S986" i="1"/>
  <c r="T986" i="1"/>
  <c r="S987" i="1"/>
  <c r="T987" i="1"/>
  <c r="S988" i="1"/>
  <c r="T988" i="1"/>
  <c r="S989" i="1"/>
  <c r="T989" i="1"/>
  <c r="S990" i="1"/>
  <c r="T990" i="1"/>
  <c r="S991" i="1"/>
  <c r="T991" i="1"/>
  <c r="S992" i="1"/>
  <c r="T992" i="1"/>
  <c r="S993" i="1"/>
  <c r="T993" i="1"/>
  <c r="S994" i="1"/>
  <c r="T994" i="1"/>
  <c r="S995" i="1"/>
  <c r="T995" i="1"/>
  <c r="S996" i="1"/>
  <c r="T996" i="1"/>
  <c r="S997" i="1"/>
  <c r="T997" i="1"/>
  <c r="S998" i="1"/>
  <c r="T998" i="1"/>
  <c r="S999" i="1"/>
  <c r="T999" i="1"/>
  <c r="S1000" i="1"/>
  <c r="T1000" i="1"/>
  <c r="S1001" i="1"/>
  <c r="T1001" i="1"/>
  <c r="T2" i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2" i="1" a="1"/>
  <c r="Q2" i="1" s="1"/>
  <c r="E2" i="6" l="1"/>
  <c r="E3" i="6"/>
  <c r="F3" i="6" s="1"/>
  <c r="E4" i="6"/>
  <c r="F4" i="6" s="1"/>
  <c r="E6" i="6"/>
  <c r="G6" i="6" s="1"/>
  <c r="E5" i="6"/>
  <c r="G5" i="6" s="1"/>
  <c r="E9" i="6"/>
  <c r="G9" i="6" s="1"/>
  <c r="E10" i="6"/>
  <c r="G10" i="6" s="1"/>
  <c r="E8" i="6"/>
  <c r="E7" i="6"/>
  <c r="E11" i="6"/>
  <c r="E13" i="6"/>
  <c r="E12" i="6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F6" i="6" l="1"/>
  <c r="F10" i="6"/>
  <c r="H10" i="6"/>
  <c r="F9" i="6"/>
  <c r="H9" i="6"/>
  <c r="H3" i="6"/>
  <c r="G3" i="6"/>
  <c r="G2" i="6"/>
  <c r="H2" i="6"/>
  <c r="G4" i="6"/>
  <c r="F5" i="6"/>
  <c r="H4" i="6"/>
  <c r="H5" i="6"/>
  <c r="F2" i="6"/>
  <c r="H6" i="6"/>
  <c r="H13" i="6"/>
  <c r="G13" i="6"/>
  <c r="F13" i="6"/>
  <c r="G12" i="6"/>
  <c r="H12" i="6"/>
  <c r="F12" i="6"/>
  <c r="G11" i="6"/>
  <c r="H11" i="6"/>
  <c r="F11" i="6"/>
  <c r="G8" i="6"/>
  <c r="H8" i="6"/>
  <c r="F8" i="6"/>
  <c r="G7" i="6"/>
  <c r="H7" i="6"/>
  <c r="F7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<sst xmlns="http://schemas.openxmlformats.org/spreadsheetml/2006/main" count="7067" uniqueCount="2112">
  <si>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</si>
  <si>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</si>
  <si>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</si>
  <si>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</si>
  <si>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</si>
  <si>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</si>
  <si>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</si>
  <si>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</si>
  <si>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</si>
  <si>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</si>
  <si>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</si>
  <si>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</si>
  <si>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</si>
  <si>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</si>
  <si>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</si>
  <si>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</si>
  <si>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</si>
  <si>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</si>
  <si>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</si>
  <si>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</si>
  <si>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</si>
  <si>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</si>
  <si>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</si>
  <si>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</si>
  <si>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</si>
  <si>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</si>
  <si>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</si>
  <si>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</si>
  <si>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</si>
  <si>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</si>
  <si>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</si>
  <si>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</si>
  <si>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</si>
  <si>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</si>
  <si>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</si>
  <si>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</si>
  <si>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</si>
  <si>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</si>
  <si>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</si>
  <si>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</si>
  <si>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</si>
  <si>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</si>
  <si>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</si>
  <si>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</si>
  <si>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</si>
  <si>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</si>
  <si>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</si>
  <si>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</si>
  <si>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</si>
  <si>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</si>
  <si>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</si>
  <si>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</si>
  <si>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</si>
  <si>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</si>
  <si>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</si>
  <si>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</si>
  <si>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</si>
  <si>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</si>
  <si>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</si>
  <si>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</si>
  <si>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</si>
  <si>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</si>
  <si>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</si>
  <si>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</si>
  <si>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</si>
  <si>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</si>
  <si>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</si>
  <si>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</si>
  <si>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</si>
  <si>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</si>
  <si>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</si>
  <si>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</si>
  <si>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</si>
  <si>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</si>
  <si>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</si>
  <si>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</si>
  <si>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</si>
  <si>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</si>
  <si>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</si>
  <si>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</si>
  <si>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</si>
  <si>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</si>
  <si>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</si>
  <si>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</si>
  <si>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</si>
  <si>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</si>
  <si>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</si>
  <si>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</si>
  <si>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</si>
  <si>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</si>
  <si>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</si>
  <si>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</si>
  <si>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</si>
  <si>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</si>
  <si>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</si>
  <si>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</si>
  <si>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</si>
  <si>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</si>
  <si>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</si>
  <si>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</si>
  <si>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</si>
  <si>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</si>
  <si>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</si>
  <si>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</si>
  <si>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</si>
  <si>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</si>
  <si>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</si>
  <si>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</si>
  <si>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</si>
  <si>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</si>
  <si>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</si>
  <si>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</si>
  <si>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</si>
  <si>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</si>
  <si>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</si>
  <si>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</si>
  <si>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</si>
  <si>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</si>
  <si>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</si>
  <si>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</si>
  <si>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</si>
  <si>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</si>
  <si>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</si>
  <si>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</si>
  <si>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</si>
  <si>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</si>
  <si>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</si>
  <si>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</si>
  <si>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</si>
  <si>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</si>
  <si>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</si>
  <si>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</si>
  <si>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</si>
  <si>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</si>
  <si>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</si>
  <si>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</si>
  <si>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</si>
  <si>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</si>
  <si>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</si>
  <si>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</si>
  <si>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</si>
  <si>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</si>
  <si>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</si>
  <si>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</si>
  <si>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</si>
  <si>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</si>
  <si>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</si>
  <si>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</si>
  <si>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</si>
  <si>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</si>
  <si>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</si>
  <si>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</si>
  <si>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</si>
  <si>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</si>
  <si>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</si>
  <si>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</si>
  <si>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</si>
  <si>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</si>
  <si>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</si>
  <si>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</si>
  <si>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</si>
  <si>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</si>
  <si>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</si>
  <si>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</si>
  <si>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</si>
  <si>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</si>
  <si>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</si>
  <si>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</si>
  <si>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</si>
  <si>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</si>
  <si>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</si>
  <si>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</si>
  <si>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</si>
  <si>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</si>
  <si>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</si>
  <si>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</si>
  <si>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</si>
  <si>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</si>
  <si>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</si>
  <si>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</si>
  <si>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</si>
  <si>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</si>
  <si>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</si>
  <si>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</si>
  <si>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</si>
  <si>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</si>
  <si>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</si>
  <si>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</si>
  <si>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</si>
  <si>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</si>
  <si>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</si>
  <si>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</si>
  <si>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</si>
  <si>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</si>
  <si>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</si>
  <si>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</si>
  <si>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</si>
  <si>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</si>
  <si>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</si>
  <si>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</si>
  <si>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</si>
  <si>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</si>
  <si>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</si>
  <si>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</si>
  <si>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</si>
  <si>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</si>
  <si>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</si>
  <si>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</si>
  <si>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</si>
  <si>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</si>
  <si>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</si>
  <si>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</si>
  <si>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</si>
  <si>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</si>
  <si>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</si>
  <si>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</si>
  <si>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</si>
  <si>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</si>
  <si>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</si>
  <si>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</si>
  <si>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</si>
  <si>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</si>
  <si>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</si>
  <si>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</si>
  <si>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</si>
  <si>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</si>
  <si>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</si>
  <si>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</si>
  <si>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</si>
  <si>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</si>
  <si>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</si>
  <si>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</si>
  <si>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</si>
  <si>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</si>
  <si>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</si>
  <si>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</si>
  <si>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</si>
  <si>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</si>
  <si>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</si>
  <si>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</si>
  <si>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</si>
  <si>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</si>
  <si>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</si>
  <si>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</si>
  <si>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</si>
  <si>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</si>
  <si>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</si>
  <si>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</si>
  <si>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</si>
  <si>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</si>
  <si>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</si>
  <si>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</si>
  <si>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</si>
  <si>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</si>
  <si>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</si>
  <si>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</si>
  <si>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</si>
  <si>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</si>
  <si>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</si>
  <si>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</si>
  <si>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</si>
  <si>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</si>
  <si>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</si>
  <si>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</si>
  <si>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</si>
  <si>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</si>
  <si>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</si>
  <si>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</si>
  <si>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</si>
  <si>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</si>
  <si>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</si>
  <si>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</si>
  <si>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</si>
  <si>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</si>
  <si>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</si>
  <si>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</si>
  <si>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</si>
  <si>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</si>
  <si>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</si>
  <si>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</si>
  <si>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</si>
  <si>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</si>
  <si>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</si>
  <si>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</si>
  <si>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</si>
  <si>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</si>
  <si>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</si>
  <si>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</si>
  <si>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</si>
  <si>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</si>
  <si>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</si>
  <si>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</si>
  <si>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</si>
  <si>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</si>
  <si>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</si>
  <si>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</si>
  <si>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</si>
  <si>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</si>
  <si>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</si>
  <si>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</si>
  <si>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</si>
  <si>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</si>
  <si>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</si>
  <si>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</si>
  <si>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</si>
  <si>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</si>
  <si>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</si>
  <si>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</si>
  <si>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</si>
  <si>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</si>
  <si>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</si>
  <si>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</si>
  <si>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</si>
  <si>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</si>
  <si>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</si>
  <si>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</si>
  <si>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</si>
  <si>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</si>
  <si>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</si>
  <si>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</si>
  <si>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</si>
  <si>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</si>
  <si>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</si>
  <si>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</si>
  <si>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</si>
  <si>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</si>
  <si>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</si>
  <si>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</si>
  <si>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</si>
  <si>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</si>
  <si>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</si>
  <si>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</si>
  <si>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</si>
  <si>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</si>
  <si>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</si>
  <si>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</si>
  <si>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</si>
  <si>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</si>
  <si>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</si>
  <si>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</si>
  <si>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</si>
  <si>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</si>
  <si>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</si>
  <si>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</si>
  <si>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</si>
  <si>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</si>
  <si>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</si>
  <si>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</si>
  <si>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</si>
  <si>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</si>
  <si>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</si>
  <si>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</si>
  <si>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</si>
  <si>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</si>
  <si>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</si>
  <si>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</si>
  <si>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</si>
  <si>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</si>
  <si>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</si>
  <si>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</si>
  <si>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</si>
  <si>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</si>
  <si>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</si>
  <si>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</si>
  <si>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</si>
  <si>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</si>
  <si>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</si>
  <si>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</si>
  <si>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</si>
  <si>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</si>
  <si>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</si>
  <si>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</si>
  <si>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</si>
  <si>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</si>
  <si>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</si>
  <si>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</si>
  <si>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</si>
  <si>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</si>
  <si>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</si>
  <si>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</si>
  <si>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</si>
  <si>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</si>
  <si>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</si>
  <si>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</si>
  <si>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</si>
  <si>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</si>
  <si>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</si>
  <si>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</si>
  <si>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</si>
  <si>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</si>
  <si>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</si>
  <si>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</si>
  <si>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</si>
  <si>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</si>
  <si>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</si>
  <si>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</si>
  <si>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</si>
  <si>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</si>
  <si>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</si>
  <si>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</si>
  <si>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</si>
  <si>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</si>
  <si>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</si>
  <si>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</si>
  <si>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</si>
  <si>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</si>
  <si>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</si>
  <si>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</si>
  <si>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</si>
  <si>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</si>
  <si>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</si>
  <si>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</si>
  <si>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</si>
  <si>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</si>
  <si>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</si>
  <si>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</si>
  <si>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</si>
  <si>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</si>
  <si>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</si>
  <si>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</si>
  <si>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</si>
  <si>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</si>
  <si>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</si>
  <si>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</si>
  <si>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</si>
  <si>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</si>
  <si>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</si>
  <si>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</si>
  <si>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</si>
  <si>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</si>
  <si>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</si>
  <si>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</si>
  <si>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</si>
  <si>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</si>
  <si>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</si>
  <si>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</si>
  <si>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</si>
  <si>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</si>
  <si>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</si>
  <si>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</si>
  <si>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</si>
  <si>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</si>
  <si>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</si>
  <si>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</si>
  <si>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</si>
  <si>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</si>
  <si>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</si>
  <si>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</si>
  <si>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</si>
  <si>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</si>
  <si>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</si>
  <si>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</si>
  <si>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</si>
  <si>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</si>
  <si>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</si>
  <si>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</si>
  <si>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</si>
  <si>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</si>
  <si>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</si>
  <si>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</si>
  <si>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</si>
  <si>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</si>
  <si>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</si>
  <si>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</si>
  <si>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</si>
  <si>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</si>
  <si>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</si>
  <si>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</si>
  <si>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</si>
  <si>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</si>
  <si>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</si>
  <si>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</si>
  <si>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</si>
  <si>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</si>
  <si>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</si>
  <si>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</si>
  <si>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</si>
  <si>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</si>
  <si>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</si>
  <si>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</si>
  <si>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</si>
  <si>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</si>
  <si>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</si>
  <si>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</si>
  <si>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</si>
  <si>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</si>
  <si>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</si>
  <si>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</si>
  <si>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</si>
  <si>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</si>
  <si>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</si>
  <si>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</si>
  <si>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</si>
  <si>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</si>
  <si>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</si>
  <si>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</si>
  <si>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</si>
  <si>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</si>
  <si>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</si>
  <si>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</si>
  <si>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</si>
  <si>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</si>
  <si>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</si>
  <si>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</si>
  <si>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</si>
  <si>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</si>
  <si>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</si>
  <si>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</si>
  <si>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</si>
  <si>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</si>
  <si>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</si>
  <si>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</si>
  <si>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</si>
  <si>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</si>
  <si>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</si>
  <si>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</si>
  <si>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</si>
  <si>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</si>
  <si>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</si>
  <si>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</si>
  <si>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</si>
  <si>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</si>
  <si>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</si>
  <si>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</si>
  <si>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</si>
  <si>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</si>
  <si>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</si>
  <si>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</si>
  <si>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</si>
  <si>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</si>
  <si>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</si>
  <si>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</si>
  <si>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</si>
  <si>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</si>
  <si>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</si>
  <si>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</si>
  <si>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</si>
  <si>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</si>
  <si>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</si>
  <si>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</si>
  <si>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</si>
  <si>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</si>
  <si>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</si>
  <si>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</si>
  <si>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</si>
  <si>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</si>
  <si>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</si>
  <si>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</si>
  <si>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</si>
  <si>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</si>
  <si>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</si>
  <si>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</si>
  <si>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</si>
  <si>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</si>
  <si>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</si>
  <si>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</si>
  <si>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</si>
  <si>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</si>
  <si>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</si>
  <si>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</si>
  <si>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</si>
  <si>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</si>
  <si>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</si>
  <si>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</si>
  <si>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</si>
  <si>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</si>
  <si>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</si>
  <si>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</si>
  <si>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</si>
  <si>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</si>
  <si>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</si>
  <si>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</si>
  <si>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</si>
  <si>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</si>
  <si>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</si>
  <si>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</si>
  <si>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</si>
  <si>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</si>
  <si>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</si>
  <si>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</si>
  <si>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</si>
  <si>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</si>
  <si>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</si>
  <si>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</si>
  <si>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</si>
  <si>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</si>
  <si>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</si>
  <si>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</si>
  <si>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</si>
  <si>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</si>
  <si>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</si>
  <si>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</si>
  <si>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</si>
  <si>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</si>
  <si>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</si>
  <si>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</si>
  <si>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</si>
  <si>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</si>
  <si>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</si>
  <si>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</si>
  <si>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</si>
  <si>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</si>
  <si>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</si>
  <si>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</si>
  <si>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</si>
  <si>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</si>
  <si>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</si>
  <si>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</si>
  <si>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</si>
  <si>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</si>
  <si>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</si>
  <si>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</si>
  <si>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</si>
  <si>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</si>
  <si>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</si>
  <si>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</si>
  <si>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</si>
  <si>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</si>
  <si>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</si>
  <si>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</si>
  <si>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</si>
  <si>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</si>
  <si>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</si>
  <si>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</si>
  <si>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</si>
  <si>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</si>
  <si>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</si>
  <si>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</si>
  <si>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</si>
  <si>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</si>
  <si>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</si>
  <si>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</si>
  <si>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</si>
  <si>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</si>
  <si>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</si>
  <si>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</si>
  <si>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</si>
  <si>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</si>
  <si>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</si>
  <si>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</si>
  <si>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</si>
  <si>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</si>
  <si>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</si>
  <si>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</si>
  <si>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</si>
  <si>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</si>
  <si>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</si>
  <si>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</si>
  <si>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</si>
  <si>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</si>
  <si>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</si>
  <si>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</si>
  <si>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</si>
  <si>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</si>
  <si>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</si>
  <si>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</si>
  <si>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</si>
  <si>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</si>
  <si>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</si>
  <si>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</si>
  <si>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</si>
  <si>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</si>
  <si>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</si>
  <si>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</si>
  <si>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</si>
  <si>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</si>
  <si>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</si>
  <si>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</si>
  <si>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</si>
  <si>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</si>
  <si>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</si>
  <si>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</si>
  <si>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</si>
  <si>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</si>
  <si>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</si>
  <si>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</si>
  <si>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</si>
  <si>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</si>
  <si>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</si>
  <si>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</si>
  <si>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</si>
  <si>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</si>
  <si>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</si>
  <si>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</si>
  <si>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</si>
  <si>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</si>
  <si>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</si>
  <si>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</si>
  <si>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</si>
  <si>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</si>
  <si>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</si>
  <si>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</si>
  <si>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</si>
  <si>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</si>
  <si>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</si>
  <si>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</si>
  <si>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</si>
  <si>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</si>
  <si>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</si>
  <si>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</si>
  <si>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</si>
  <si>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</si>
  <si>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</si>
  <si>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</si>
  <si>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</si>
  <si>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</si>
  <si>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</si>
  <si>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</si>
  <si>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</si>
  <si>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</si>
  <si>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</si>
  <si>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</si>
  <si>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</si>
  <si>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</si>
  <si>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</si>
  <si>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</si>
  <si>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</si>
  <si>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</si>
  <si>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</si>
  <si>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</si>
  <si>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</si>
  <si>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</si>
  <si>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</si>
  <si>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</si>
  <si>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</si>
  <si>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</si>
  <si>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</si>
  <si>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</si>
  <si>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</si>
  <si>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</si>
  <si>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</si>
  <si>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</si>
  <si>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</si>
  <si>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</si>
  <si>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</si>
  <si>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</si>
  <si>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</si>
  <si>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</si>
  <si>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</si>
  <si>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</si>
  <si>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</si>
  <si>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</si>
  <si>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</si>
  <si>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</si>
  <si>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</si>
  <si>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</si>
  <si>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</si>
  <si>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</si>
  <si>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</si>
  <si>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</si>
  <si>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</si>
  <si>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</si>
  <si>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</si>
  <si>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</si>
  <si>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</si>
  <si>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</si>
  <si>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</si>
  <si>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</si>
  <si>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</si>
  <si>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</si>
  <si>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</si>
  <si>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</si>
  <si>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</si>
  <si>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</si>
  <si>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</si>
  <si>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</si>
  <si>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</si>
  <si>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</si>
  <si>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</si>
  <si>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</si>
  <si>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</si>
  <si>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</si>
  <si>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</si>
  <si>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</si>
  <si>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</si>
  <si>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</si>
  <si>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</si>
  <si>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</si>
  <si>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</si>
  <si>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</si>
  <si>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</si>
  <si>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</si>
  <si>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</si>
  <si>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</si>
  <si>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</si>
  <si>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</si>
  <si>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</si>
  <si>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</si>
  <si>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</si>
  <si>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</si>
  <si>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</si>
  <si>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</si>
  <si>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</si>
  <si>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</si>
  <si>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</si>
  <si>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</si>
  <si>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</si>
  <si>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</si>
  <si>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</si>
  <si>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</si>
  <si>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</si>
  <si>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</si>
  <si>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</si>
  <si>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</si>
  <si>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</si>
  <si>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</si>
  <si>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</si>
  <si>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</si>
  <si>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</si>
  <si>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</si>
  <si>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</si>
  <si>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</si>
  <si>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</si>
  <si>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</si>
  <si>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</si>
  <si>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</si>
  <si>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</si>
  <si>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</si>
  <si>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</si>
  <si>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</si>
  <si>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</si>
  <si>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</si>
  <si>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</si>
  <si>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</si>
  <si>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</si>
  <si>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</si>
  <si>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</si>
  <si>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</si>
  <si>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</si>
  <si>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</si>
  <si>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</si>
  <si>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</si>
  <si>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</si>
  <si>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</si>
  <si>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</si>
  <si>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</si>
  <si>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</si>
  <si>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</si>
  <si>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</si>
  <si>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</si>
  <si>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</si>
  <si>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</si>
  <si>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</si>
  <si>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</si>
  <si>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</si>
  <si>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</si>
  <si>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</si>
  <si>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</si>
  <si>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</si>
  <si>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</si>
  <si>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</si>
  <si>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</si>
  <si>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</si>
  <si>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</si>
  <si>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</si>
  <si>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</si>
  <si>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</si>
  <si>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</si>
  <si>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</si>
  <si>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</si>
  <si>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</si>
  <si>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</si>
  <si>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</si>
  <si>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</si>
  <si>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</si>
  <si>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</si>
  <si>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</si>
  <si>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</si>
  <si>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</si>
  <si>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</si>
  <si>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</si>
  <si>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</si>
  <si>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</si>
  <si>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</si>
  <si>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</si>
  <si>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</si>
  <si>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</si>
  <si>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</si>
  <si>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</si>
  <si>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</si>
  <si>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</si>
  <si>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</si>
  <si>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</si>
  <si>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</si>
  <si>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</si>
  <si>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</si>
  <si>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</si>
  <si>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</si>
  <si>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</si>
  <si>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</si>
  <si>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</si>
  <si>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</si>
  <si>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</si>
  <si>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</si>
  <si>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</si>
  <si>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</si>
  <si>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</si>
  <si>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</si>
  <si>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</si>
  <si>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</si>
  <si>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</si>
  <si>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</si>
  <si>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</si>
  <si>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</si>
  <si>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</si>
  <si>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</si>
  <si>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</si>
  <si>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</si>
  <si>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</si>
  <si>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</si>
  <si>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</si>
  <si>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</si>
  <si>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</si>
  <si>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</si>
  <si>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</si>
  <si>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</si>
  <si>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</si>
  <si>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</si>
  <si>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</si>
  <si>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</si>
  <si>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</si>
  <si>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</si>
  <si>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</si>
  <si>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</si>
  <si>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</si>
  <si>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</si>
  <si>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</si>
  <si>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</si>
  <si>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</si>
  <si>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</si>
  <si>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</si>
  <si>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</si>
  <si>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</si>
  <si>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</si>
  <si>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</si>
  <si>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</si>
  <si>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</si>
  <si>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</si>
  <si>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</si>
  <si>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</si>
  <si>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</si>
  <si>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</si>
  <si>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</si>
  <si>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</si>
  <si>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</si>
  <si>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</si>
  <si>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</si>
  <si>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</si>
  <si>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</si>
  <si>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</si>
  <si>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</si>
  <si>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</si>
  <si>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</si>
  <si>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</si>
  <si>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</si>
  <si>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</si>
  <si>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</si>
  <si>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</si>
  <si>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</si>
  <si>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</si>
  <si>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</si>
  <si>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</si>
  <si>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</si>
  <si>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</si>
  <si>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</si>
  <si>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</si>
  <si>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</si>
  <si>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</si>
  <si>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</si>
  <si>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</si>
  <si>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</si>
  <si>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</si>
  <si>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</si>
  <si>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</si>
  <si>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</si>
  <si>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</si>
  <si>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</si>
  <si>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</si>
  <si>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</si>
  <si>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</si>
  <si>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</si>
  <si>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</si>
  <si>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</si>
  <si>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</si>
  <si>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</si>
  <si>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</si>
  <si>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</si>
  <si>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</si>
  <si>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</si>
  <si>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</si>
  <si>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</si>
  <si>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</si>
  <si>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</si>
  <si>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</si>
  <si>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</si>
  <si>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</si>
  <si>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</si>
  <si>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</si>
  <si>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</si>
  <si>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</si>
  <si>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</si>
  <si>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</si>
  <si>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</si>
  <si>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</si>
  <si>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</si>
  <si>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</si>
  <si>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</si>
  <si>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</si>
  <si>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</si>
  <si>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</si>
  <si>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</si>
  <si>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</si>
  <si>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</si>
  <si>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</si>
  <si>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</si>
  <si>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</si>
  <si>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</si>
  <si>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</si>
  <si>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</si>
  <si>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</si>
  <si>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</si>
  <si>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</si>
  <si>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</si>
  <si>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</si>
  <si>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</si>
  <si>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</si>
  <si>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</si>
  <si>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</si>
  <si>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</si>
  <si>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</si>
  <si>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</si>
  <si>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</si>
  <si>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</si>
  <si>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</si>
  <si>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</si>
  <si>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</si>
  <si>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</si>
  <si>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</si>
  <si>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</si>
  <si>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</si>
  <si>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</si>
  <si>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</si>
  <si>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</si>
  <si>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</si>
  <si>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</si>
  <si>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</si>
  <si>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</si>
  <si>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</si>
  <si>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</si>
  <si>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</si>
  <si>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</si>
  <si>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</si>
  <si>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</si>
  <si>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</si>
  <si>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</si>
  <si>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</si>
  <si>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</si>
  <si>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</si>
  <si>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</si>
  <si>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</si>
  <si>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</si>
  <si>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</si>
  <si>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</si>
  <si>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</si>
  <si>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</si>
  <si>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</si>
  <si>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</si>
  <si>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</si>
  <si>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</si>
  <si>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</si>
  <si>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</si>
  <si>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</si>
  <si>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</si>
  <si>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</si>
  <si>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</si>
  <si>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</si>
  <si>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</si>
  <si>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</si>
  <si>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</si>
  <si>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</si>
  <si>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</si>
  <si>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</si>
  <si>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</si>
  <si>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</si>
  <si>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</si>
  <si>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</si>
  <si>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</si>
  <si>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</si>
  <si>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</si>
  <si>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</si>
  <si>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</si>
  <si>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</si>
  <si>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</si>
  <si>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</si>
  <si>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</si>
  <si>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</si>
  <si>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</si>
  <si>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</si>
  <si>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</si>
  <si>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</si>
  <si>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</si>
  <si>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</si>
  <si>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</si>
  <si>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</si>
  <si>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</si>
  <si>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</si>
  <si>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</si>
  <si>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</si>
  <si>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</si>
  <si>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</si>
  <si>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</si>
  <si>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</si>
  <si>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</si>
  <si>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</si>
  <si>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</si>
  <si>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</si>
  <si>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</si>
  <si>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</si>
  <si>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</si>
  <si>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</si>
  <si>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</si>
  <si>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</si>
  <si>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</si>
  <si>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</si>
  <si>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</si>
  <si>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</si>
  <si>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</si>
  <si>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</si>
  <si>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</si>
  <si>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</si>
  <si>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</si>
  <si>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</si>
  <si>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</si>
  <si>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</si>
  <si>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</si>
  <si>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</si>
  <si>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</si>
  <si>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</si>
  <si>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</si>
  <si>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</si>
  <si>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</si>
  <si>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</si>
  <si>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</si>
  <si>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</si>
  <si>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</si>
  <si>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</si>
  <si>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</si>
  <si>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</si>
  <si>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</si>
  <si>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</si>
  <si>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</si>
  <si>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</si>
  <si>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</si>
  <si>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</si>
  <si>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</si>
  <si>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</si>
  <si>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</si>
  <si>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</si>
  <si>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</si>
  <si>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</si>
  <si>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</si>
  <si>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</si>
  <si>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</si>
  <si>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</si>
  <si>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</si>
  <si>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</si>
  <si>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</si>
  <si>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</si>
  <si>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</si>
  <si>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</si>
  <si>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</si>
  <si>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</si>
  <si>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</si>
  <si>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</si>
  <si>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</si>
  <si>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</si>
  <si>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</si>
  <si>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</si>
  <si>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</si>
  <si>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</si>
  <si>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</si>
  <si>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</si>
  <si>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</si>
  <si>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</si>
  <si>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</si>
  <si>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</si>
  <si>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</si>
  <si>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</si>
  <si>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</si>
  <si>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</si>
  <si>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</si>
  <si>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</si>
  <si>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</si>
  <si>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</si>
  <si>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</si>
  <si>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</si>
  <si>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</si>
  <si>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</si>
  <si>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</si>
  <si>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</si>
  <si>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</si>
  <si>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</si>
  <si>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</si>
  <si>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</si>
  <si>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</si>
  <si>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</si>
  <si>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</si>
  <si>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</si>
  <si>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</si>
  <si>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</si>
  <si>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</si>
  <si>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</si>
  <si>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</si>
  <si>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</si>
  <si>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</si>
  <si>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</si>
  <si>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</si>
  <si>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</si>
  <si>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</si>
  <si>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</si>
  <si>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</si>
  <si>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</si>
  <si>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</si>
  <si>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</si>
  <si>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</si>
  <si>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</si>
  <si>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</si>
  <si>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</si>
  <si>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</si>
  <si>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</si>
  <si>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</si>
  <si>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</si>
  <si>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</si>
  <si>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</si>
  <si>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</si>
  <si>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</si>
  <si>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</si>
  <si>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</si>
  <si>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</si>
  <si>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</si>
  <si>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</si>
  <si>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</si>
  <si>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</si>
  <si>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</si>
  <si>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</si>
  <si>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</si>
  <si>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</si>
  <si>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</si>
  <si>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</si>
  <si>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</si>
  <si>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</si>
  <si>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</si>
  <si>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</si>
  <si>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</si>
  <si>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</si>
  <si>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</si>
  <si>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</si>
  <si>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</si>
  <si>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</si>
  <si>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</si>
  <si>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</si>
  <si>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</si>
  <si>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</si>
  <si>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</si>
  <si>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</si>
  <si>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</si>
  <si>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</si>
  <si>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</si>
  <si>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</si>
  <si>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</si>
  <si>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</si>
  <si>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</si>
  <si>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</si>
  <si>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</si>
  <si>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</si>
  <si>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</si>
  <si>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</si>
  <si>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</si>
  <si>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</si>
  <si>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</si>
  <si>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</si>
  <si>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</si>
  <si>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</si>
  <si>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</si>
  <si>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</si>
  <si>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</si>
  <si>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</si>
  <si>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</si>
  <si>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</si>
  <si>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</si>
  <si>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</si>
  <si>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</si>
  <si>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</si>
  <si>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</si>
  <si>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</si>
  <si>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</si>
  <si>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</si>
  <si>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</si>
  <si>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</si>
  <si>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</si>
  <si>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</si>
  <si>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</si>
  <si>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</si>
  <si>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</si>
  <si>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</si>
  <si>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</si>
  <si>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</si>
  <si>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</si>
  <si>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</si>
  <si>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</si>
  <si>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</si>
  <si>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</si>
  <si>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</si>
  <si>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</si>
  <si>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</si>
  <si>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</si>
  <si>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</si>
  <si>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</si>
  <si>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</si>
  <si>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</si>
  <si>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</si>
  <si>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</si>
  <si>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</si>
  <si>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</si>
  <si>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</si>
  <si>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</si>
  <si>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</si>
  <si>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</si>
  <si>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</si>
  <si>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</si>
  <si>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</si>
  <si>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</si>
  <si>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</si>
  <si>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</si>
  <si>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</si>
  <si>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</si>
  <si>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</si>
  <si>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</si>
  <si>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</si>
  <si>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</si>
  <si>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</si>
  <si>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</si>
  <si>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</si>
  <si>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</si>
  <si>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</si>
  <si>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</si>
  <si>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</si>
  <si>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</si>
  <si>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</si>
  <si>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</si>
  <si>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</si>
  <si>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</si>
  <si>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</si>
  <si>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</si>
  <si>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</si>
  <si>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</si>
  <si>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</si>
  <si>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</si>
  <si>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</si>
  <si>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</si>
  <si>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</si>
  <si>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</si>
  <si>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</si>
  <si>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</si>
  <si>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</si>
  <si>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</si>
  <si>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</si>
  <si>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</si>
  <si>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</si>
  <si>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</si>
  <si>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</si>
  <si>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</si>
  <si>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</si>
  <si>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</si>
  <si>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</si>
  <si>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</si>
  <si>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</si>
  <si>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</si>
  <si>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</si>
  <si>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</si>
  <si>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</si>
  <si>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</si>
  <si>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</si>
  <si>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</si>
  <si>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</si>
  <si>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</si>
  <si>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</si>
  <si>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</si>
  <si>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</si>
  <si>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</si>
  <si>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</si>
  <si>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</si>
  <si>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</si>
  <si>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</si>
  <si>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</si>
  <si>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</si>
  <si>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</si>
  <si>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</si>
  <si>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</si>
  <si>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</si>
  <si>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</si>
  <si>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</si>
  <si>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</si>
  <si>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</si>
  <si>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</si>
  <si>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</si>
  <si>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</si>
  <si>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</si>
  <si>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</si>
  <si>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</si>
  <si>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</si>
  <si>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</si>
  <si>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</si>
  <si>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</si>
  <si>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</si>
  <si>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</si>
  <si>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</si>
  <si>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</si>
  <si>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</si>
  <si>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</si>
  <si>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</si>
  <si>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</si>
  <si>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</si>
  <si>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</si>
  <si>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</si>
  <si>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</si>
  <si>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</si>
  <si>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</si>
  <si>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</si>
  <si>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</si>
  <si>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</si>
  <si>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</si>
  <si>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</si>
  <si>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</si>
  <si>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</si>
  <si>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</si>
  <si>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</si>
  <si>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</si>
  <si>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</si>
  <si>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</si>
  <si>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</si>
  <si>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</si>
  <si>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</si>
  <si>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</si>
  <si>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</si>
  <si>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</si>
  <si>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</si>
  <si>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</si>
  <si>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</si>
  <si>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</si>
  <si>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</si>
  <si>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</si>
  <si>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</si>
  <si>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</si>
  <si>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</si>
  <si>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</si>
  <si>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</si>
  <si>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</si>
  <si>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</si>
  <si>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</si>
  <si>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</si>
  <si>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</si>
  <si>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</si>
  <si>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</si>
  <si>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</si>
  <si>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</si>
  <si>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</si>
  <si>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</si>
  <si>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</si>
  <si>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</si>
  <si>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</si>
  <si>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</si>
  <si>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</si>
  <si>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</si>
  <si>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</si>
  <si>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</si>
  <si>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</si>
  <si>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</si>
  <si>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</si>
  <si>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</si>
  <si>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</si>
  <si>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</si>
  <si>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</si>
  <si>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</si>
  <si>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</si>
  <si>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</si>
  <si>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</si>
  <si>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</si>
  <si>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</si>
  <si>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</si>
  <si>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</si>
  <si>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</si>
  <si>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</si>
  <si>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</si>
  <si>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</si>
  <si>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</si>
  <si>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</si>
  <si>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</si>
  <si>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</si>
  <si>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</si>
  <si>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</si>
  <si>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</si>
  <si>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</si>
  <si>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</si>
  <si>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</si>
  <si>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</si>
  <si>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</si>
  <si>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</si>
  <si>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</si>
  <si>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</si>
  <si>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</si>
  <si>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</si>
  <si>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</si>
  <si>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</si>
  <si>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</si>
  <si>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</si>
  <si>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</si>
  <si>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</si>
  <si>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</si>
  <si>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</si>
  <si>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</si>
  <si>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</si>
  <si>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</si>
  <si>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</si>
  <si>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</si>
  <si>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</si>
  <si>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</si>
  <si>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</si>
  <si>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</si>
  <si>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</si>
  <si>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</si>
  <si>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</si>
  <si>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</si>
  <si>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</si>
  <si>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</si>
  <si>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</si>
  <si>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</si>
  <si>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</si>
  <si>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</si>
  <si>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</si>
  <si>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</si>
  <si>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</si>
  <si>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</si>
  <si>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</si>
  <si>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</si>
  <si>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</si>
  <si>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</si>
  <si>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</si>
  <si>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</si>
  <si>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</si>
  <si>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</si>
  <si>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</si>
  <si>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</si>
  <si>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</si>
  <si>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</si>
  <si>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</si>
  <si>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</si>
  <si>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</si>
  <si>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</si>
  <si>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</si>
  <si>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</si>
  <si>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</si>
  <si>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</si>
  <si>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</si>
  <si>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</si>
  <si>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</si>
  <si>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</si>
  <si>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</si>
  <si>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</si>
  <si>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</si>
  <si>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</si>
  <si>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</si>
  <si>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</si>
  <si>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</si>
  <si>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</si>
  <si>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</si>
  <si>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</si>
  <si>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</si>
  <si>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</si>
  <si>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</si>
  <si>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</si>
  <si>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</si>
  <si>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</si>
  <si>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</si>
  <si>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</si>
  <si>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</si>
  <si>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</si>
  <si>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</si>
  <si>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</si>
  <si>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</si>
  <si>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</si>
  <si>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</si>
  <si>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</si>
  <si>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</si>
  <si>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</si>
  <si>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</si>
  <si>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</si>
  <si>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</si>
  <si>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</si>
  <si>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</si>
  <si>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</si>
  <si>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</si>
  <si>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</si>
  <si>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</si>
  <si>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</si>
  <si>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</si>
  <si>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</si>
  <si>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</si>
  <si>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</si>
  <si>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</si>
  <si>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</si>
  <si>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</si>
  <si>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</si>
  <si>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</si>
  <si>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</si>
  <si>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</si>
  <si>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</si>
  <si>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</si>
  <si>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</si>
  <si>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</si>
  <si>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</si>
  <si>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</si>
  <si>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</si>
  <si>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</si>
  <si>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</si>
  <si>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</si>
  <si>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</si>
  <si>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</si>
  <si>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</si>
  <si>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</si>
  <si>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</si>
  <si>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</si>
  <si>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</si>
  <si>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</si>
  <si>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</si>
  <si>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</si>
  <si>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</si>
  <si>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</si>
  <si>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</si>
  <si>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</si>
  <si>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</si>
  <si>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</si>
  <si>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</si>
  <si>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</si>
  <si>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</si>
  <si>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</si>
  <si>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</si>
  <si>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</si>
  <si>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</si>
  <si>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</si>
  <si>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</si>
  <si>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</si>
  <si>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</si>
  <si>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</si>
  <si>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</si>
  <si>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</si>
  <si>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</si>
  <si>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</si>
  <si>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</si>
  <si>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</si>
  <si>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</si>
  <si>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</si>
  <si>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</si>
  <si>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</si>
  <si>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</si>
  <si>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</si>
  <si>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</si>
  <si>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</si>
  <si>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</si>
  <si>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</si>
  <si>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</si>
  <si>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</si>
  <si>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</si>
  <si>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</si>
  <si>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</si>
  <si>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</si>
  <si>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</si>
  <si>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</si>
  <si>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</si>
  <si>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</si>
  <si>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</si>
  <si>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</si>
  <si>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</si>
  <si>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</si>
  <si>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</si>
  <si>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</si>
  <si>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</si>
  <si>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</si>
  <si>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</si>
  <si>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</si>
  <si>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</si>
  <si>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</si>
  <si>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</si>
  <si>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</si>
  <si>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</si>
  <si>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</si>
  <si>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</si>
  <si>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</si>
  <si>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</si>
  <si>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</si>
  <si>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</si>
  <si>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</si>
  <si>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</si>
  <si>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</si>
  <si>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</si>
  <si>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</si>
  <si>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</si>
  <si>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</si>
  <si>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</si>
  <si>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</si>
  <si>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</si>
  <si>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</si>
  <si>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</si>
  <si>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</si>
  <si>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</si>
  <si>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</si>
  <si>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</si>
  <si>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</si>
  <si>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</si>
  <si>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</si>
  <si>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</si>
  <si>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</si>
  <si>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</si>
  <si>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</si>
  <si>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</si>
  <si>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</si>
  <si>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</si>
  <si>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</si>
  <si>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</si>
  <si>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</si>
  <si>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</si>
  <si>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</si>
  <si>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</si>
  <si>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</si>
  <si>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</si>
  <si>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</si>
  <si>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</si>
  <si>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</si>
  <si>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</si>
  <si>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</si>
  <si>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</si>
  <si>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</si>
  <si>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</si>
  <si>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</si>
  <si>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</si>
  <si>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</si>
  <si>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</si>
  <si>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</si>
  <si>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</si>
  <si>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</si>
  <si>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</si>
  <si>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</si>
  <si>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</si>
  <si>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</si>
  <si>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</si>
  <si>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</si>
  <si>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</si>
  <si>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</si>
  <si>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</si>
  <si>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</si>
  <si>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</si>
  <si>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</si>
  <si>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</si>
  <si>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</si>
  <si>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</si>
  <si>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</si>
  <si>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</si>
  <si>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</si>
  <si>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</si>
  <si>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</si>
  <si>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</si>
  <si>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</si>
  <si>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</si>
  <si>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</si>
  <si>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</si>
  <si>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</si>
  <si>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</si>
  <si>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</si>
  <si>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</si>
  <si>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</si>
  <si>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</si>
  <si>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</si>
  <si>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</si>
  <si>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</si>
  <si>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</si>
  <si>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</si>
  <si>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</si>
  <si>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</si>
  <si>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</si>
  <si>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</si>
  <si>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</si>
  <si>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</si>
  <si>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</si>
  <si>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</si>
  <si>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</si>
  <si>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</si>
  <si>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</si>
  <si>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</si>
  <si>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</si>
  <si>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</si>
  <si>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</si>
  <si>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</si>
  <si>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</si>
  <si>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</si>
  <si>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</si>
  <si>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</si>
  <si>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</si>
  <si>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</si>
  <si>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</si>
  <si>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</si>
  <si>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</si>
  <si>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</si>
  <si>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</si>
  <si>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</si>
  <si>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</si>
  <si>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</si>
  <si>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</si>
  <si>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</si>
  <si>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</si>
  <si>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</si>
  <si>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</si>
  <si>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</si>
  <si>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</si>
  <si>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</si>
  <si>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</si>
  <si>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</si>
  <si>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</si>
  <si>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</si>
  <si>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</si>
  <si>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</si>
  <si>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</si>
  <si>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</si>
  <si>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</si>
  <si>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</si>
  <si>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</si>
  <si>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</si>
  <si>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</si>
  <si>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</si>
  <si>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</si>
  <si>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</si>
  <si>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</si>
  <si>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</si>
  <si>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</si>
  <si>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</si>
  <si>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</si>
  <si>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</si>
  <si>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</si>
  <si>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</si>
  <si>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</si>
  <si>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</si>
  <si>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</si>
  <si>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</si>
  <si>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</si>
  <si>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</si>
  <si>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</si>
  <si>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</si>
  <si>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</si>
  <si>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</si>
  <si>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</si>
  <si>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</si>
  <si>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</si>
  <si>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</si>
  <si>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</si>
  <si>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</si>
  <si>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</si>
  <si>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</si>
  <si>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</si>
  <si>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</si>
  <si>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</si>
  <si>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</si>
  <si>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</si>
  <si>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</si>
  <si>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</si>
  <si>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</si>
  <si>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</si>
  <si>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</si>
  <si>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</si>
  <si>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</si>
  <si>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</si>
  <si>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</si>
  <si>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</si>
  <si>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</si>
  <si>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</si>
  <si>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</si>
  <si>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</si>
  <si>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</si>
  <si>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</si>
  <si>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</si>
  <si>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</si>
  <si>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</si>
  <si>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</si>
  <si>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</si>
  <si>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</si>
  <si>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</si>
  <si>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</si>
  <si>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</si>
  <si>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</si>
  <si>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</si>
  <si>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</si>
  <si>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</si>
  <si>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</si>
  <si>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</si>
  <si>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</si>
  <si>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</si>
  <si>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</si>
  <si>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</si>
  <si>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</si>
  <si>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</si>
  <si>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</si>
  <si>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</si>
  <si>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</si>
  <si>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</si>
  <si>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</si>
  <si>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</si>
  <si>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</si>
  <si>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</si>
  <si>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</si>
  <si>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</si>
  <si>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</si>
  <si>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</si>
  <si>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</si>
  <si>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</si>
  <si>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</si>
  <si>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</si>
  <si>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</si>
  <si>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</si>
  <si>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</si>
  <si>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</si>
  <si>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</si>
  <si>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</si>
  <si>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</si>
  <si>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</si>
  <si>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</si>
  <si>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</si>
  <si>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</si>
  <si>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</si>
  <si>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</si>
  <si>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</si>
  <si>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</si>
  <si>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</si>
  <si>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</si>
  <si>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</si>
  <si>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</si>
  <si>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</si>
  <si>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</si>
  <si>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</si>
  <si>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</si>
  <si>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</si>
  <si>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</si>
  <si>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</si>
  <si>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</si>
  <si>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</si>
  <si>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</si>
  <si>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</si>
  <si>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</si>
  <si>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</si>
  <si>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</si>
  <si>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</si>
  <si>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</si>
  <si>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</si>
  <si>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</si>
  <si>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</si>
  <si>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</si>
  <si>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</si>
  <si>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</si>
  <si>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</si>
  <si>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</si>
  <si>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</si>
  <si>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</si>
  <si>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</si>
  <si>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</si>
  <si>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</si>
  <si>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</si>
  <si>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</si>
  <si>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</si>
  <si>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</si>
  <si>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</si>
  <si>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</si>
  <si>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</si>
  <si>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</si>
  <si>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</si>
  <si>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</si>
  <si>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</si>
  <si>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</si>
  <si>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</si>
  <si>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</si>
  <si>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</si>
  <si>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</si>
  <si>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</si>
  <si>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</si>
  <si>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</si>
  <si>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</si>
  <si>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</si>
  <si>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</si>
  <si>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</si>
  <si>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</si>
  <si>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</si>
  <si>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</si>
  <si>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</si>
  <si>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</si>
  <si>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</si>
  <si>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</si>
  <si>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</si>
  <si>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</si>
  <si>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</si>
  <si>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</si>
  <si>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</si>
  <si>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</si>
  <si>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</si>
  <si>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</si>
  <si>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</si>
  <si>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</si>
  <si>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</si>
  <si>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</si>
  <si>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</si>
  <si>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</si>
  <si>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</si>
  <si>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</si>
  <si>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</si>
  <si>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</si>
  <si>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</si>
  <si>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</si>
  <si>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</si>
  <si>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</si>
  <si>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</si>
  <si>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</si>
  <si>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</si>
  <si>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</si>
  <si>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</si>
  <si>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</si>
  <si>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Donated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</si>
  <si>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</si>
  <si>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</si>
  <si>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</si>
  <si>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</si>
  <si>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</si>
  <si>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</si>
  <si>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</si>
  <si>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</si>
  <si>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</si>
  <si>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</si>
  <si>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</si>
  <si>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</si>
  <si>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</si>
  <si>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</si>
  <si>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</si>
  <si>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</si>
  <si>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</si>
  <si>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</si>
  <si>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</si>
  <si>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</si>
  <si>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</si>
  <si>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</si>
  <si>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</si>
  <si>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</si>
  <si>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</si>
  <si>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</si>
  <si>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</si>
  <si>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</si>
  <si>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</si>
  <si>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</si>
  <si>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</si>
  <si>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</si>
  <si>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</si>
  <si>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sub-category</t>
  </si>
  <si>
    <t>parent category</t>
  </si>
  <si>
    <t>Row Labels</t>
  </si>
  <si>
    <t>Grand Total</t>
  </si>
  <si>
    <t>Count of outcome</t>
  </si>
  <si>
    <t>Column Labels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</si>
  <si>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</si>
  <si>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</si>
  <si>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</si>
  <si>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</si>
  <si>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</si>
  <si>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</si>
  <si>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</si>
  <si>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</si>
  <si>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</si>
  <si>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</si>
  <si>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</si>
  <si>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</si>
  <si>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</si>
  <si>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</si>
  <si>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</si>
  <si>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</si>
  <si>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Number Successful</t>
  </si>
  <si>
    <t>Number Failed</t>
  </si>
  <si>
    <t>Number Canceled</t>
  </si>
  <si>
    <t>Total Projects</t>
  </si>
  <si>
    <t>Percentage Successful</t>
  </si>
  <si>
    <t>Percentage Canceled</t>
  </si>
  <si>
    <t>Goal</t>
  </si>
  <si>
    <t>Percentage Failed</t>
  </si>
  <si>
    <t>Less than 1000</t>
  </si>
  <si>
    <t>1000 to 4999</t>
  </si>
  <si>
    <t>5000 to 9999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</si>
  <si>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</si>
  <si>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</si>
  <si>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</si>
  <si>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</si>
  <si>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</si>
  <si>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</si>
  <si>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</si>
  <si>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</si>
  <si>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10000 to 14999</t>
  </si>
  <si>
    <t>Median</t>
  </si>
  <si>
    <t>Mean</t>
  </si>
  <si>
    <t>min # of backers</t>
  </si>
  <si>
    <t>max # of backers</t>
  </si>
  <si>
    <t>variance of backers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</si>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</sst>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[CrowdfundingBook.xlsx]ParentCat!PivotTable1</c:name>
    <c:fmtId val="0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ParentCat!$B$3:$B$4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ParentCat!$A$5:$A$14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ParentCat!$B$5:$B$14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7F-DA4B-B64C-BC86DC00A464}"/>
            </c:ext>
          </c:extLst>
        </c:ser>
        <c:ser>
          <c:idx val="1"/>
          <c:order val="1"/>
          <c:tx>
            <c:strRef>
              <c:f>ParentCat!$C$3:$C$4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ParentCat!$A$5:$A$14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ParentCat!$C$5:$C$14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67F-DA4B-B64C-BC86DC00A464}"/>
            </c:ext>
          </c:extLst>
        </c:ser>
        <c:ser>
          <c:idx val="2"/>
          <c:order val="2"/>
          <c:tx>
            <c:strRef>
              <c:f>ParentCat!$D$3:$D$4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ParentCat!$A$5:$A$14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ParentCat!$D$5:$D$14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67F-DA4B-B64C-BC86DC00A464}"/>
            </c:ext>
          </c:extLst>
        </c:ser>
        <c:ser>
          <c:idx val="3"/>
          <c:order val="3"/>
          <c:tx>
            <c:strRef>
              <c:f>ParentCat!$E$3:$E$4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ParentCat!$A$5:$A$14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ParentCat!$E$5:$E$14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67F-DA4B-B64C-BC86DC00A4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135088943"/>
        <c:axId val="2013913999"/>
      </c:barChart>
      <c:catAx>
        <c:axId val="2135088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913999"/>
        <c:crosses val="autoZero"/>
        <c:auto val="1"/>
        <c:lblAlgn val="ctr"/>
        <c:lblOffset val="100"/>
        <c:noMultiLvlLbl val="0"/>
      </c:catAx>
      <c:valAx>
        <c:axId val="201391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088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[CrowdfundingBook.xlsx]SubCat!PivotTable2</c:name>
    <c:fmtId val="0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SubCat!$B$4:$B$5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SubCat!$A$6:$A$30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A3-6740-B48E-A0797DDFAD6B}"/>
            </c:ext>
          </c:extLst>
        </c:ser>
        <c:ser>
          <c:idx val="1"/>
          <c:order val="1"/>
          <c:tx>
            <c:strRef>
              <c:f>SubCat!$C$4:$C$5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SubCat!$A$6:$A$30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A3-6740-B48E-A0797DDFAD6B}"/>
            </c:ext>
          </c:extLst>
        </c:ser>
        <c:ser>
          <c:idx val="2"/>
          <c:order val="2"/>
          <c:tx>
            <c:strRef>
              <c:f>SubCat!$D$4:$D$5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SubCat!$A$6:$A$30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A3-6740-B48E-A0797DDFAD6B}"/>
            </c:ext>
          </c:extLst>
        </c:ser>
        <c:ser>
          <c:idx val="3"/>
          <c:order val="3"/>
          <c:tx>
            <c:strRef>
              <c:f>SubCat!$E$4:$E$5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SubCat!$A$6:$A$30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AA3-6740-B48E-A0797DDFA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145629535"/>
        <c:axId val="266799584"/>
      </c:barChart>
      <c:catAx>
        <c:axId val="2145629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799584"/>
        <c:crosses val="autoZero"/>
        <c:auto val="1"/>
        <c:lblAlgn val="ctr"/>
        <c:lblOffset val="100"/>
        <c:noMultiLvlLbl val="0"/>
      </c:catAx>
      <c:valAx>
        <c:axId val="26679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5629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[CrowdfundingBook.xlsx]DateCreated!PivotTable3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DateCreated!$B$4:$B$5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DateCreated!$A$6:$A$18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DateCreated!$B$6:$B$18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3B-6C49-B49B-58FE69CA42A1}"/>
            </c:ext>
          </c:extLst>
        </c:ser>
        <c:ser>
          <c:idx val="1"/>
          <c:order val="1"/>
          <c:tx>
            <c:strRef>
              <c:f>DateCreated!$C$4:$C$5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DateCreated!$A$6:$A$18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DateCreated!$C$6:$C$18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3B-6C49-B49B-58FE69CA42A1}"/>
            </c:ext>
          </c:extLst>
        </c:ser>
        <c:ser>
          <c:idx val="2"/>
          <c:order val="2"/>
          <c:tx>
            <c:strRef>
              <c:f>DateCreated!$D$4:$D$5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DateCreated!$A$6:$A$18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DateCreated!$D$6:$D$18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3B-6C49-B49B-58FE69CA42A1}"/>
            </c:ext>
          </c:extLst>
        </c:ser>
        <c:ser>
          <c:idx val="3"/>
          <c:order val="3"/>
          <c:tx>
            <c:strRef>
              <c:f>DateCreated!$E$4:$E$5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DateCreated!$A$6:$A$18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DateCreated!$E$6:$E$18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F3B-6C49-B49B-58FE69CA4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67984"/>
        <c:axId val="1213669376"/>
      </c:lineChart>
      <c:catAx>
        <c:axId val="4567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669376"/>
        <c:crosses val="autoZero"/>
        <c:auto val="1"/>
        <c:lblAlgn val="ctr"/>
        <c:lblOffset val="100"/>
        <c:noMultiLvlLbl val="0"/>
      </c:catAx>
      <c:valAx>
        <c:axId val="121366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7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Outcomes!$F$1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Outcomes!$A$2:$A$13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Outcomes!$F$2:$F$13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0C4-1E43-99FB-6B68F54DD2E4}"/>
            </c:ext>
          </c:extLst>
        </c:ser>
        <c:ser>
          <c:idx val="5"/>
          <c:order val="1"/>
          <c:tx>
            <c:strRef>
              <c:f>Outcomes!$G$1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Outcomes!$A$2:$A$13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Outcomes!$G$2:$G$13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0C4-1E43-99FB-6B68F54DD2E4}"/>
            </c:ext>
          </c:extLst>
        </c:ser>
        <c:ser>
          <c:idx val="6"/>
          <c:order val="2"/>
          <c:tx>
            <c:strRef>
              <c:f>Outcomes!$H$1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Outcomes!$A$2:$A$13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Outcomes!$H$2:$H$13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0C4-1E43-99FB-6B68F54DD2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54128"/>
        <c:axId val="19255856"/>
      </c:lineChart>
      <c:catAx>
        <c:axId val="19254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5856"/>
        <c:crosses val="autoZero"/>
        <c:auto val="1"/>
        <c:lblAlgn val="ctr"/>
        <c:lblOffset val="100"/>
        <c:noMultiLvlLbl val="0"/>
      </c:catAx>
      <c:valAx>
        <c:axId val="1925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</xdr:colOff>
      <xdr:row>0</xdr:row>
      <xdr:rowOff>6350</xdr:rowOff>
    </xdr:from>
    <xdr:to>
      <xdr:col>14</xdr:col>
      <xdr:colOff>0</xdr:colOff>
      <xdr:row>24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AC4155-896B-5222-9169-5DE65F652B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2</xdr:row>
      <xdr:rowOff>196850</xdr:rowOff>
    </xdr:from>
    <xdr:to>
      <xdr:col>18</xdr:col>
      <xdr:colOff>711200</xdr:colOff>
      <xdr:row>29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972746-5010-EA63-67D2-081486F81D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88900</xdr:colOff>
      <xdr:row>2</xdr:row>
      <xdr:rowOff>171450</xdr:rowOff>
    </xdr:from>
    <xdr:to>
      <xdr:col>14</xdr:col>
      <xdr:colOff>774700</xdr:colOff>
      <xdr:row>22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CB5A77-EE13-075D-522B-5FA2B5BD20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13</xdr:row>
      <xdr:rowOff>107950</xdr:rowOff>
    </xdr:from>
    <xdr:to>
      <xdr:col>7</xdr:col>
      <xdr:colOff>1295400</xdr:colOff>
      <xdr:row>35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7CA647-3BFB-76CA-7354-458BF42131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an Sandoval" refreshedDate="45077.936205902777" createdVersion="8" refreshedVersion="8" minRefreshableVersion="3" recordCount="1001" xr:uid="{E12B8D23-E13B-7A4C-95A7-A968C808942E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ed" numFmtId="0">
      <sharedItems containsString="0" containsBlank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an Sandoval" refreshedDate="45077.955849305552" createdVersion="8" refreshedVersion="8" minRefreshableVersion="3" recordCount="1001" xr:uid="{5321409D-2D02-2846-987B-FC2544569D8D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ed" numFmtId="0">
      <sharedItems containsString="0" containsBlank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8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  <r>
    <m/>
    <m/>
    <m/>
    <m/>
    <m/>
    <m/>
    <x v="4"/>
    <m/>
    <m/>
    <x v="7"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b v="0"/>
    <b v="0"/>
    <s v="food/food trucks"/>
    <x v="0"/>
    <s v="food trucks"/>
    <x v="0"/>
    <d v="2015-12-15T06:00:00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n v="1408597200"/>
    <b v="0"/>
    <b v="1"/>
    <s v="music/rock"/>
    <x v="1"/>
    <s v="rock"/>
    <x v="1"/>
    <d v="2014-08-21T05:00:00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n v="1384840800"/>
    <b v="0"/>
    <b v="0"/>
    <s v="technology/web"/>
    <x v="2"/>
    <s v="web"/>
    <x v="2"/>
    <d v="2013-11-19T06:00:00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n v="1568955600"/>
    <b v="0"/>
    <b v="0"/>
    <s v="music/rock"/>
    <x v="1"/>
    <s v="rock"/>
    <x v="3"/>
    <d v="2019-09-20T05:00:00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n v="1548309600"/>
    <b v="0"/>
    <b v="0"/>
    <s v="theater/plays"/>
    <x v="3"/>
    <s v="plays"/>
    <x v="4"/>
    <d v="2019-01-24T06:00:00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n v="1347080400"/>
    <b v="0"/>
    <b v="0"/>
    <s v="theater/plays"/>
    <x v="3"/>
    <s v="plays"/>
    <x v="5"/>
    <d v="2012-09-08T05:00:00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n v="1505365200"/>
    <b v="0"/>
    <b v="0"/>
    <s v="film &amp; video/documentary"/>
    <x v="4"/>
    <s v="documentary"/>
    <x v="6"/>
    <d v="2017-09-14T05:00:00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n v="1439614800"/>
    <b v="0"/>
    <b v="0"/>
    <s v="theater/plays"/>
    <x v="3"/>
    <s v="plays"/>
    <x v="7"/>
    <d v="2015-08-15T05:00:00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n v="1281502800"/>
    <b v="0"/>
    <b v="0"/>
    <s v="theater/plays"/>
    <x v="3"/>
    <s v="plays"/>
    <x v="8"/>
    <d v="2010-08-11T05:00:00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n v="1383804000"/>
    <b v="0"/>
    <b v="0"/>
    <s v="music/electric music"/>
    <x v="1"/>
    <s v="electric music"/>
    <x v="9"/>
    <d v="2013-11-07T06:00:00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n v="1285909200"/>
    <b v="0"/>
    <b v="0"/>
    <s v="film &amp; video/drama"/>
    <x v="4"/>
    <s v="drama"/>
    <x v="10"/>
    <d v="2010-10-01T05:00:00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n v="1285563600"/>
    <b v="0"/>
    <b v="1"/>
    <s v="theater/plays"/>
    <x v="3"/>
    <s v="plays"/>
    <x v="11"/>
    <d v="2010-09-27T05:00:00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n v="1572411600"/>
    <b v="0"/>
    <b v="0"/>
    <s v="film &amp; video/drama"/>
    <x v="4"/>
    <s v="drama"/>
    <x v="12"/>
    <d v="2019-10-30T05:00:00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n v="1466658000"/>
    <b v="0"/>
    <b v="0"/>
    <s v="music/indie rock"/>
    <x v="1"/>
    <s v="indie rock"/>
    <x v="13"/>
    <d v="2016-06-23T05:00:00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n v="1333342800"/>
    <b v="0"/>
    <b v="0"/>
    <s v="music/indie rock"/>
    <x v="1"/>
    <s v="indie rock"/>
    <x v="14"/>
    <d v="2012-04-02T05:00:00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n v="1576303200"/>
    <b v="0"/>
    <b v="0"/>
    <s v="technology/wearables"/>
    <x v="2"/>
    <s v="wearables"/>
    <x v="15"/>
    <d v="2019-12-14T06:00:00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n v="1392271200"/>
    <b v="0"/>
    <b v="0"/>
    <s v="publishing/nonfiction"/>
    <x v="5"/>
    <s v="nonfiction"/>
    <x v="16"/>
    <d v="2014-02-13T06:00:00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n v="1294898400"/>
    <b v="0"/>
    <b v="0"/>
    <s v="film &amp; video/animation"/>
    <x v="4"/>
    <s v="animation"/>
    <x v="17"/>
    <d v="2011-01-13T06:00:00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n v="1537074000"/>
    <b v="0"/>
    <b v="0"/>
    <s v="theater/plays"/>
    <x v="3"/>
    <s v="plays"/>
    <x v="18"/>
    <d v="2018-09-16T05:00:00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n v="1553490000"/>
    <b v="0"/>
    <b v="1"/>
    <s v="theater/plays"/>
    <x v="3"/>
    <s v="plays"/>
    <x v="19"/>
    <d v="2019-03-25T05:00:00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n v="1406523600"/>
    <b v="0"/>
    <b v="0"/>
    <s v="film &amp; video/drama"/>
    <x v="4"/>
    <s v="drama"/>
    <x v="20"/>
    <d v="2014-07-28T05:00:00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n v="1316322000"/>
    <b v="0"/>
    <b v="0"/>
    <s v="theater/plays"/>
    <x v="3"/>
    <s v="plays"/>
    <x v="21"/>
    <d v="2011-09-18T05:00:00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n v="1524027600"/>
    <b v="0"/>
    <b v="0"/>
    <s v="theater/plays"/>
    <x v="3"/>
    <s v="plays"/>
    <x v="22"/>
    <d v="2018-04-18T05:00:00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n v="1554699600"/>
    <b v="0"/>
    <b v="0"/>
    <s v="film &amp; video/documentary"/>
    <x v="4"/>
    <s v="documentary"/>
    <x v="23"/>
    <d v="2019-04-08T05:00:00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n v="1403499600"/>
    <b v="0"/>
    <b v="0"/>
    <s v="technology/wearables"/>
    <x v="2"/>
    <s v="wearables"/>
    <x v="24"/>
    <d v="2014-06-23T05:00:00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n v="1307422800"/>
    <b v="0"/>
    <b v="1"/>
    <s v="games/video games"/>
    <x v="6"/>
    <s v="video games"/>
    <x v="25"/>
    <d v="2011-06-07T05:00:00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n v="1535346000"/>
    <b v="0"/>
    <b v="0"/>
    <s v="theater/plays"/>
    <x v="3"/>
    <s v="plays"/>
    <x v="26"/>
    <d v="2018-08-27T05:00:00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n v="1444539600"/>
    <b v="0"/>
    <b v="0"/>
    <s v="music/rock"/>
    <x v="1"/>
    <s v="rock"/>
    <x v="27"/>
    <d v="2015-10-11T05:00:00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n v="1267682400"/>
    <b v="0"/>
    <b v="1"/>
    <s v="theater/plays"/>
    <x v="3"/>
    <s v="plays"/>
    <x v="28"/>
    <d v="2010-03-04T06:00:00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n v="1535518800"/>
    <b v="0"/>
    <b v="0"/>
    <s v="film &amp; video/shorts"/>
    <x v="4"/>
    <s v="shorts"/>
    <x v="29"/>
    <d v="2018-08-29T05:00:00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n v="1559106000"/>
    <b v="0"/>
    <b v="0"/>
    <s v="film &amp; video/animation"/>
    <x v="4"/>
    <s v="animation"/>
    <x v="30"/>
    <d v="2019-05-29T05:00:00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n v="1454392800"/>
    <b v="0"/>
    <b v="0"/>
    <s v="games/video games"/>
    <x v="6"/>
    <s v="video games"/>
    <x v="31"/>
    <d v="2016-02-02T06:00:00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n v="1517896800"/>
    <b v="0"/>
    <b v="0"/>
    <s v="film &amp; video/documentary"/>
    <x v="4"/>
    <s v="documentary"/>
    <x v="32"/>
    <d v="2018-02-06T06:00:00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n v="1415685600"/>
    <b v="0"/>
    <b v="0"/>
    <s v="theater/plays"/>
    <x v="3"/>
    <s v="plays"/>
    <x v="33"/>
    <d v="2014-11-11T06:00:00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b v="0"/>
    <b v="0"/>
    <s v="film &amp; video/documentary"/>
    <x v="4"/>
    <s v="documentary"/>
    <x v="34"/>
    <d v="2017-03-28T05:00:00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n v="1551506400"/>
    <b v="0"/>
    <b v="1"/>
    <s v="film &amp; video/drama"/>
    <x v="4"/>
    <s v="drama"/>
    <x v="35"/>
    <d v="2019-03-02T06:00:00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n v="1300856400"/>
    <b v="0"/>
    <b v="0"/>
    <s v="theater/plays"/>
    <x v="3"/>
    <s v="plays"/>
    <x v="36"/>
    <d v="2011-03-23T05:00:00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n v="1573192800"/>
    <b v="0"/>
    <b v="1"/>
    <s v="publishing/fiction"/>
    <x v="5"/>
    <s v="fiction"/>
    <x v="37"/>
    <d v="2019-11-08T06:00:00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n v="1287810000"/>
    <b v="0"/>
    <b v="0"/>
    <s v="photography/photography books"/>
    <x v="7"/>
    <s v="photography books"/>
    <x v="38"/>
    <d v="2010-10-23T05:00:00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n v="1362978000"/>
    <b v="0"/>
    <b v="0"/>
    <s v="theater/plays"/>
    <x v="3"/>
    <s v="plays"/>
    <x v="39"/>
    <d v="2013-03-11T05:00:00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n v="1277355600"/>
    <b v="0"/>
    <b v="1"/>
    <s v="technology/wearables"/>
    <x v="2"/>
    <s v="wearables"/>
    <x v="40"/>
    <d v="2010-06-24T05:00:00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n v="1348981200"/>
    <b v="0"/>
    <b v="1"/>
    <s v="music/rock"/>
    <x v="1"/>
    <s v="rock"/>
    <x v="41"/>
    <d v="2012-09-30T05:00:00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n v="1310533200"/>
    <b v="0"/>
    <b v="0"/>
    <s v="food/food trucks"/>
    <x v="0"/>
    <s v="food trucks"/>
    <x v="42"/>
    <d v="2011-07-13T05:00:00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n v="1407560400"/>
    <b v="0"/>
    <b v="0"/>
    <s v="publishing/radio &amp; podcasts"/>
    <x v="5"/>
    <s v="radio &amp; podcasts"/>
    <x v="43"/>
    <d v="2014-08-09T05:00:00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n v="1552885200"/>
    <b v="0"/>
    <b v="0"/>
    <s v="publishing/fiction"/>
    <x v="5"/>
    <s v="fiction"/>
    <x v="44"/>
    <d v="2019-03-18T05:00:00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n v="1479362400"/>
    <b v="0"/>
    <b v="1"/>
    <s v="theater/plays"/>
    <x v="3"/>
    <s v="plays"/>
    <x v="45"/>
    <d v="2016-11-17T06:00:00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n v="1280552400"/>
    <b v="0"/>
    <b v="0"/>
    <s v="music/rock"/>
    <x v="1"/>
    <s v="rock"/>
    <x v="46"/>
    <d v="2010-07-31T05:00:00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n v="1398661200"/>
    <b v="0"/>
    <b v="0"/>
    <s v="theater/plays"/>
    <x v="3"/>
    <s v="plays"/>
    <x v="47"/>
    <d v="2014-04-28T05:00:00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n v="1436245200"/>
    <b v="0"/>
    <b v="0"/>
    <s v="theater/plays"/>
    <x v="3"/>
    <s v="plays"/>
    <x v="48"/>
    <d v="2015-07-07T05:00:00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n v="1575439200"/>
    <b v="0"/>
    <b v="0"/>
    <s v="music/rock"/>
    <x v="1"/>
    <s v="rock"/>
    <x v="49"/>
    <d v="2019-12-04T06:00:00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b v="0"/>
    <b v="0"/>
    <s v="music/metal"/>
    <x v="1"/>
    <s v="metal"/>
    <x v="50"/>
    <d v="2013-08-29T05:00:00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n v="1334206800"/>
    <b v="0"/>
    <b v="1"/>
    <s v="technology/wearables"/>
    <x v="2"/>
    <s v="wearables"/>
    <x v="51"/>
    <d v="2012-04-12T05:00:00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n v="1284872400"/>
    <b v="0"/>
    <b v="0"/>
    <s v="theater/plays"/>
    <x v="3"/>
    <s v="plays"/>
    <x v="52"/>
    <d v="2010-09-19T05:00:00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n v="1403931600"/>
    <b v="0"/>
    <b v="0"/>
    <s v="film &amp; video/drama"/>
    <x v="4"/>
    <s v="drama"/>
    <x v="53"/>
    <d v="2014-06-28T05:00:00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n v="1521262800"/>
    <b v="0"/>
    <b v="0"/>
    <s v="technology/wearables"/>
    <x v="2"/>
    <s v="wearables"/>
    <x v="54"/>
    <d v="2018-03-17T05:00:00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n v="1533358800"/>
    <b v="0"/>
    <b v="0"/>
    <s v="music/jazz"/>
    <x v="1"/>
    <s v="jazz"/>
    <x v="55"/>
    <d v="2018-08-04T05:00:00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n v="1421474400"/>
    <b v="0"/>
    <b v="0"/>
    <s v="technology/wearables"/>
    <x v="2"/>
    <s v="wearables"/>
    <x v="56"/>
    <d v="2015-01-17T06:00:00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n v="1505278800"/>
    <b v="0"/>
    <b v="0"/>
    <s v="games/video games"/>
    <x v="6"/>
    <s v="video games"/>
    <x v="57"/>
    <d v="2017-09-13T05:00:00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n v="1443934800"/>
    <b v="0"/>
    <b v="0"/>
    <s v="theater/plays"/>
    <x v="3"/>
    <s v="plays"/>
    <x v="58"/>
    <d v="2015-10-04T05:00:00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n v="1498539600"/>
    <b v="0"/>
    <b v="1"/>
    <s v="theater/plays"/>
    <x v="3"/>
    <s v="plays"/>
    <x v="59"/>
    <d v="2017-06-27T05:00:00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n v="1342760400"/>
    <b v="0"/>
    <b v="0"/>
    <s v="theater/plays"/>
    <x v="3"/>
    <s v="plays"/>
    <x v="60"/>
    <d v="2012-07-20T05:00:00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b v="0"/>
    <b v="0"/>
    <s v="theater/plays"/>
    <x v="3"/>
    <s v="plays"/>
    <x v="61"/>
    <d v="2011-04-02T05:00:00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n v="1433566800"/>
    <b v="0"/>
    <b v="0"/>
    <s v="technology/web"/>
    <x v="2"/>
    <s v="web"/>
    <x v="62"/>
    <d v="2015-06-06T05:00:00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b v="0"/>
    <b v="0"/>
    <s v="theater/plays"/>
    <x v="3"/>
    <s v="plays"/>
    <x v="63"/>
    <d v="2017-05-04T05:00:00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n v="1531803600"/>
    <b v="0"/>
    <b v="1"/>
    <s v="technology/web"/>
    <x v="2"/>
    <s v="web"/>
    <x v="64"/>
    <d v="2018-07-17T05:00:00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n v="1296712800"/>
    <b v="0"/>
    <b v="0"/>
    <s v="theater/plays"/>
    <x v="3"/>
    <s v="plays"/>
    <x v="65"/>
    <d v="2011-02-03T06:00:00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n v="1428901200"/>
    <b v="0"/>
    <b v="1"/>
    <s v="theater/plays"/>
    <x v="3"/>
    <s v="plays"/>
    <x v="66"/>
    <d v="2015-04-13T05:00:00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n v="1264831200"/>
    <b v="0"/>
    <b v="1"/>
    <s v="technology/wearables"/>
    <x v="2"/>
    <s v="wearables"/>
    <x v="67"/>
    <d v="2010-01-30T06:00:00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n v="1505192400"/>
    <b v="0"/>
    <b v="1"/>
    <s v="theater/plays"/>
    <x v="3"/>
    <s v="plays"/>
    <x v="68"/>
    <d v="2017-09-12T05:00:00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n v="1295676000"/>
    <b v="0"/>
    <b v="0"/>
    <s v="theater/plays"/>
    <x v="3"/>
    <s v="plays"/>
    <x v="69"/>
    <d v="2011-01-22T06:00:00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n v="1292911200"/>
    <b v="0"/>
    <b v="1"/>
    <s v="theater/plays"/>
    <x v="3"/>
    <s v="plays"/>
    <x v="70"/>
    <d v="2010-12-21T06:00:00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n v="1575439200"/>
    <b v="0"/>
    <b v="0"/>
    <s v="theater/plays"/>
    <x v="3"/>
    <s v="plays"/>
    <x v="71"/>
    <d v="2019-12-04T06:00:00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n v="1438837200"/>
    <b v="0"/>
    <b v="0"/>
    <s v="film &amp; video/animation"/>
    <x v="4"/>
    <s v="animation"/>
    <x v="72"/>
    <d v="2015-08-06T05:00:00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n v="1480485600"/>
    <b v="0"/>
    <b v="0"/>
    <s v="music/jazz"/>
    <x v="1"/>
    <s v="jazz"/>
    <x v="73"/>
    <d v="2016-11-30T06:00:00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n v="1459141200"/>
    <b v="0"/>
    <b v="0"/>
    <s v="music/metal"/>
    <x v="1"/>
    <s v="metal"/>
    <x v="74"/>
    <d v="2016-03-28T05:00:00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n v="1532322000"/>
    <b v="0"/>
    <b v="0"/>
    <s v="photography/photography books"/>
    <x v="7"/>
    <s v="photography books"/>
    <x v="75"/>
    <d v="2018-07-23T05:00:00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n v="1426222800"/>
    <b v="1"/>
    <b v="1"/>
    <s v="theater/plays"/>
    <x v="3"/>
    <s v="plays"/>
    <x v="76"/>
    <d v="2015-03-13T05:00:00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n v="1286773200"/>
    <b v="0"/>
    <b v="1"/>
    <s v="film &amp; video/animation"/>
    <x v="4"/>
    <s v="animation"/>
    <x v="77"/>
    <d v="2010-10-11T05:00:00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n v="1523941200"/>
    <b v="0"/>
    <b v="0"/>
    <s v="publishing/translations"/>
    <x v="5"/>
    <s v="translations"/>
    <x v="78"/>
    <d v="2018-04-17T05:00:00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n v="1529557200"/>
    <b v="0"/>
    <b v="0"/>
    <s v="theater/plays"/>
    <x v="3"/>
    <s v="plays"/>
    <x v="79"/>
    <d v="2018-06-21T05:00:00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n v="1506574800"/>
    <b v="0"/>
    <b v="0"/>
    <s v="games/video games"/>
    <x v="6"/>
    <s v="video games"/>
    <x v="80"/>
    <d v="2017-09-28T05:00:00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n v="1513576800"/>
    <b v="0"/>
    <b v="0"/>
    <s v="music/rock"/>
    <x v="1"/>
    <s v="rock"/>
    <x v="81"/>
    <d v="2017-12-18T06:00:00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n v="1548309600"/>
    <b v="0"/>
    <b v="1"/>
    <s v="games/video games"/>
    <x v="6"/>
    <s v="video games"/>
    <x v="82"/>
    <d v="2019-01-24T06:00:00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n v="1471582800"/>
    <b v="0"/>
    <b v="0"/>
    <s v="music/electric music"/>
    <x v="1"/>
    <s v="electric music"/>
    <x v="83"/>
    <d v="2016-08-19T05:00:00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n v="1344315600"/>
    <b v="0"/>
    <b v="0"/>
    <s v="technology/wearables"/>
    <x v="2"/>
    <s v="wearables"/>
    <x v="84"/>
    <d v="2012-08-07T05:00:00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n v="1316408400"/>
    <b v="0"/>
    <b v="0"/>
    <s v="music/indie rock"/>
    <x v="1"/>
    <s v="indie rock"/>
    <x v="85"/>
    <d v="2011-09-19T05:00:00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n v="1431838800"/>
    <b v="1"/>
    <b v="0"/>
    <s v="theater/plays"/>
    <x v="3"/>
    <s v="plays"/>
    <x v="86"/>
    <d v="2015-05-17T05:00:00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n v="1300510800"/>
    <b v="0"/>
    <b v="1"/>
    <s v="music/rock"/>
    <x v="1"/>
    <s v="rock"/>
    <x v="87"/>
    <d v="2011-03-19T05:00:00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n v="1431061200"/>
    <b v="0"/>
    <b v="0"/>
    <s v="publishing/translations"/>
    <x v="5"/>
    <s v="translations"/>
    <x v="88"/>
    <d v="2015-05-08T05:00:00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n v="1271480400"/>
    <b v="0"/>
    <b v="0"/>
    <s v="theater/plays"/>
    <x v="3"/>
    <s v="plays"/>
    <x v="89"/>
    <d v="2010-04-17T05:00:00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n v="1456380000"/>
    <b v="0"/>
    <b v="1"/>
    <s v="theater/plays"/>
    <x v="3"/>
    <s v="plays"/>
    <x v="90"/>
    <d v="2016-02-25T06:00:00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n v="1472878800"/>
    <b v="0"/>
    <b v="0"/>
    <s v="publishing/translations"/>
    <x v="5"/>
    <s v="translations"/>
    <x v="91"/>
    <d v="2016-09-03T05:00:00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n v="1277355600"/>
    <b v="0"/>
    <b v="1"/>
    <s v="games/video games"/>
    <x v="6"/>
    <s v="video games"/>
    <x v="92"/>
    <d v="2010-06-24T05:00:00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n v="1351054800"/>
    <b v="0"/>
    <b v="1"/>
    <s v="theater/plays"/>
    <x v="3"/>
    <s v="plays"/>
    <x v="93"/>
    <d v="2012-10-24T05:00:00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n v="1555563600"/>
    <b v="0"/>
    <b v="0"/>
    <s v="technology/web"/>
    <x v="2"/>
    <s v="web"/>
    <x v="94"/>
    <d v="2019-04-18T05:00:00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n v="1571634000"/>
    <b v="0"/>
    <b v="0"/>
    <s v="film &amp; video/documentary"/>
    <x v="4"/>
    <s v="documentary"/>
    <x v="95"/>
    <d v="2019-10-21T05:00:00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n v="1300856400"/>
    <b v="0"/>
    <b v="0"/>
    <s v="theater/plays"/>
    <x v="3"/>
    <s v="plays"/>
    <x v="96"/>
    <d v="2011-03-23T05:00:00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n v="1439874000"/>
    <b v="0"/>
    <b v="0"/>
    <s v="food/food trucks"/>
    <x v="0"/>
    <s v="food trucks"/>
    <x v="48"/>
    <d v="2015-08-18T05:00:00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n v="1438318800"/>
    <b v="0"/>
    <b v="0"/>
    <s v="games/video games"/>
    <x v="6"/>
    <s v="video games"/>
    <x v="97"/>
    <d v="2015-07-31T05:00:00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n v="1419400800"/>
    <b v="0"/>
    <b v="0"/>
    <s v="theater/plays"/>
    <x v="3"/>
    <s v="plays"/>
    <x v="98"/>
    <d v="2014-12-24T06:00:00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b v="0"/>
    <b v="0"/>
    <s v="theater/plays"/>
    <x v="3"/>
    <s v="plays"/>
    <x v="99"/>
    <d v="2011-11-06T05:00:00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n v="1425103200"/>
    <b v="0"/>
    <b v="1"/>
    <s v="music/electric music"/>
    <x v="1"/>
    <s v="electric music"/>
    <x v="100"/>
    <d v="2015-02-28T06:00:00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n v="1526878800"/>
    <b v="0"/>
    <b v="1"/>
    <s v="technology/wearables"/>
    <x v="2"/>
    <s v="wearables"/>
    <x v="101"/>
    <d v="2018-05-21T05:00:00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n v="1288674000"/>
    <b v="0"/>
    <b v="0"/>
    <s v="music/electric music"/>
    <x v="1"/>
    <s v="electric music"/>
    <x v="102"/>
    <d v="2010-11-02T05:00:00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n v="1495602000"/>
    <b v="0"/>
    <b v="0"/>
    <s v="music/indie rock"/>
    <x v="1"/>
    <s v="indie rock"/>
    <x v="103"/>
    <d v="2017-05-24T05:00:00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n v="1366434000"/>
    <b v="0"/>
    <b v="0"/>
    <s v="technology/web"/>
    <x v="2"/>
    <s v="web"/>
    <x v="104"/>
    <d v="2013-04-20T05:00:00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n v="1568350800"/>
    <b v="0"/>
    <b v="0"/>
    <s v="theater/plays"/>
    <x v="3"/>
    <s v="plays"/>
    <x v="105"/>
    <d v="2019-09-13T05:00:00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n v="1525928400"/>
    <b v="0"/>
    <b v="1"/>
    <s v="theater/plays"/>
    <x v="3"/>
    <s v="plays"/>
    <x v="106"/>
    <d v="2018-05-10T05:00:00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n v="1336885200"/>
    <b v="0"/>
    <b v="0"/>
    <s v="film &amp; video/documentary"/>
    <x v="4"/>
    <s v="documentary"/>
    <x v="107"/>
    <d v="2012-05-13T05:00:00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n v="1389679200"/>
    <b v="0"/>
    <b v="0"/>
    <s v="film &amp; video/television"/>
    <x v="4"/>
    <s v="television"/>
    <x v="108"/>
    <d v="2014-01-14T06:00:00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b v="0"/>
    <b v="0"/>
    <s v="food/food trucks"/>
    <x v="0"/>
    <s v="food trucks"/>
    <x v="109"/>
    <d v="2018-09-30T05:00:00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n v="1348808400"/>
    <b v="0"/>
    <b v="0"/>
    <s v="publishing/radio &amp; podcasts"/>
    <x v="5"/>
    <s v="radio &amp; podcasts"/>
    <x v="110"/>
    <d v="2012-09-28T05:00:00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n v="1410152400"/>
    <b v="0"/>
    <b v="0"/>
    <s v="technology/web"/>
    <x v="2"/>
    <s v="web"/>
    <x v="111"/>
    <d v="2014-09-08T05:00:00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n v="1505797200"/>
    <b v="0"/>
    <b v="0"/>
    <s v="food/food trucks"/>
    <x v="0"/>
    <s v="food trucks"/>
    <x v="112"/>
    <d v="2017-09-19T05:00:00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n v="1554872400"/>
    <b v="0"/>
    <b v="1"/>
    <s v="technology/wearables"/>
    <x v="2"/>
    <s v="wearables"/>
    <x v="113"/>
    <d v="2019-04-10T05:00:00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n v="1513922400"/>
    <b v="0"/>
    <b v="0"/>
    <s v="publishing/fiction"/>
    <x v="5"/>
    <s v="fiction"/>
    <x v="114"/>
    <d v="2017-12-22T06:00:00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n v="1442638800"/>
    <b v="0"/>
    <b v="0"/>
    <s v="theater/plays"/>
    <x v="3"/>
    <s v="plays"/>
    <x v="115"/>
    <d v="2015-09-19T05:00:00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n v="1317186000"/>
    <b v="0"/>
    <b v="0"/>
    <s v="film &amp; video/television"/>
    <x v="4"/>
    <s v="television"/>
    <x v="116"/>
    <d v="2011-09-28T05:00:00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n v="1391234400"/>
    <b v="0"/>
    <b v="0"/>
    <s v="photography/photography books"/>
    <x v="7"/>
    <s v="photography books"/>
    <x v="117"/>
    <d v="2014-02-01T06:00:00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n v="1404363600"/>
    <b v="0"/>
    <b v="1"/>
    <s v="film &amp; video/documentary"/>
    <x v="4"/>
    <s v="documentary"/>
    <x v="118"/>
    <d v="2014-07-03T05:00:00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n v="1429592400"/>
    <b v="0"/>
    <b v="1"/>
    <s v="games/mobile games"/>
    <x v="6"/>
    <s v="mobile games"/>
    <x v="119"/>
    <d v="2015-04-21T05:00:00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n v="1413608400"/>
    <b v="0"/>
    <b v="0"/>
    <s v="games/video games"/>
    <x v="6"/>
    <s v="video games"/>
    <x v="33"/>
    <d v="2014-10-18T05:00:00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n v="1419400800"/>
    <b v="0"/>
    <b v="0"/>
    <s v="publishing/fiction"/>
    <x v="5"/>
    <s v="fiction"/>
    <x v="120"/>
    <d v="2014-12-24T06:00:00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n v="1448604000"/>
    <b v="1"/>
    <b v="0"/>
    <s v="theater/plays"/>
    <x v="3"/>
    <s v="plays"/>
    <x v="121"/>
    <d v="2015-11-27T06:00:00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n v="1562302800"/>
    <b v="0"/>
    <b v="0"/>
    <s v="photography/photography books"/>
    <x v="7"/>
    <s v="photography books"/>
    <x v="122"/>
    <d v="2019-07-05T05:00:00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n v="1537678800"/>
    <b v="0"/>
    <b v="0"/>
    <s v="theater/plays"/>
    <x v="3"/>
    <s v="plays"/>
    <x v="123"/>
    <d v="2018-09-23T05:00:00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n v="1473570000"/>
    <b v="0"/>
    <b v="1"/>
    <s v="theater/plays"/>
    <x v="3"/>
    <s v="plays"/>
    <x v="124"/>
    <d v="2016-09-11T05:00:00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n v="1273899600"/>
    <b v="0"/>
    <b v="0"/>
    <s v="theater/plays"/>
    <x v="3"/>
    <s v="plays"/>
    <x v="125"/>
    <d v="2010-05-15T05:00:00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n v="1284008400"/>
    <b v="0"/>
    <b v="0"/>
    <s v="music/rock"/>
    <x v="1"/>
    <s v="rock"/>
    <x v="126"/>
    <d v="2010-09-09T05:00:00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n v="1425103200"/>
    <b v="0"/>
    <b v="0"/>
    <s v="food/food trucks"/>
    <x v="0"/>
    <s v="food trucks"/>
    <x v="127"/>
    <d v="2015-02-28T06:00:00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n v="1320991200"/>
    <b v="0"/>
    <b v="0"/>
    <s v="film &amp; video/drama"/>
    <x v="4"/>
    <s v="drama"/>
    <x v="128"/>
    <d v="2011-11-11T06:00:00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n v="1386828000"/>
    <b v="0"/>
    <b v="0"/>
    <s v="technology/web"/>
    <x v="2"/>
    <s v="web"/>
    <x v="129"/>
    <d v="2013-12-12T06:00:00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n v="1517119200"/>
    <b v="0"/>
    <b v="1"/>
    <s v="theater/plays"/>
    <x v="3"/>
    <s v="plays"/>
    <x v="130"/>
    <d v="2018-01-28T06:00:00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n v="1315026000"/>
    <b v="0"/>
    <b v="0"/>
    <s v="music/world music"/>
    <x v="1"/>
    <s v="world music"/>
    <x v="131"/>
    <d v="2011-09-03T05:00:00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n v="1312693200"/>
    <b v="0"/>
    <b v="1"/>
    <s v="film &amp; video/documentary"/>
    <x v="4"/>
    <s v="documentary"/>
    <x v="132"/>
    <d v="2011-08-07T05:00:00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n v="1363064400"/>
    <b v="0"/>
    <b v="1"/>
    <s v="theater/plays"/>
    <x v="3"/>
    <s v="plays"/>
    <x v="133"/>
    <d v="2013-03-12T05:00:00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n v="1403154000"/>
    <b v="0"/>
    <b v="1"/>
    <s v="film &amp; video/drama"/>
    <x v="4"/>
    <s v="drama"/>
    <x v="134"/>
    <d v="2014-06-19T05:00:00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b v="0"/>
    <b v="0"/>
    <s v="publishing/nonfiction"/>
    <x v="5"/>
    <s v="nonfiction"/>
    <x v="135"/>
    <d v="2010-10-12T05:00:00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n v="1349326800"/>
    <b v="0"/>
    <b v="0"/>
    <s v="games/mobile games"/>
    <x v="6"/>
    <s v="mobile games"/>
    <x v="136"/>
    <d v="2012-10-04T05:00:00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n v="1430974800"/>
    <b v="0"/>
    <b v="1"/>
    <s v="technology/wearables"/>
    <x v="2"/>
    <s v="wearables"/>
    <x v="137"/>
    <d v="2015-05-07T05:00:00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b v="0"/>
    <b v="0"/>
    <s v="film &amp; video/documentary"/>
    <x v="4"/>
    <s v="documentary"/>
    <x v="138"/>
    <d v="2018-03-02T06:00:00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n v="1434603600"/>
    <b v="0"/>
    <b v="0"/>
    <s v="technology/web"/>
    <x v="2"/>
    <s v="web"/>
    <x v="139"/>
    <d v="2015-06-18T05:00:00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n v="1337230800"/>
    <b v="0"/>
    <b v="0"/>
    <s v="technology/web"/>
    <x v="2"/>
    <s v="web"/>
    <x v="107"/>
    <d v="2012-05-17T05:00:00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n v="1279429200"/>
    <b v="0"/>
    <b v="0"/>
    <s v="music/indie rock"/>
    <x v="1"/>
    <s v="indie rock"/>
    <x v="140"/>
    <d v="2010-07-18T05:00:00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n v="1561438800"/>
    <b v="0"/>
    <b v="0"/>
    <s v="theater/plays"/>
    <x v="3"/>
    <s v="plays"/>
    <x v="141"/>
    <d v="2019-06-25T05:00:00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n v="1410498000"/>
    <b v="0"/>
    <b v="0"/>
    <s v="technology/wearables"/>
    <x v="2"/>
    <s v="wearables"/>
    <x v="142"/>
    <d v="2014-09-12T05:00:00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n v="1322460000"/>
    <b v="0"/>
    <b v="0"/>
    <s v="theater/plays"/>
    <x v="3"/>
    <s v="plays"/>
    <x v="143"/>
    <d v="2011-11-28T06:00:00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n v="1466312400"/>
    <b v="0"/>
    <b v="1"/>
    <s v="theater/plays"/>
    <x v="3"/>
    <s v="plays"/>
    <x v="144"/>
    <d v="2016-06-19T05:00:00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n v="1501736400"/>
    <b v="0"/>
    <b v="0"/>
    <s v="technology/wearables"/>
    <x v="2"/>
    <s v="wearables"/>
    <x v="145"/>
    <d v="2017-08-03T05:00:00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n v="1361512800"/>
    <b v="0"/>
    <b v="0"/>
    <s v="music/indie rock"/>
    <x v="1"/>
    <s v="indie rock"/>
    <x v="146"/>
    <d v="2013-02-22T06:00:00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b v="0"/>
    <b v="0"/>
    <s v="music/rock"/>
    <x v="1"/>
    <s v="rock"/>
    <x v="147"/>
    <d v="2018-12-17T06:00:00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n v="1406696400"/>
    <b v="0"/>
    <b v="0"/>
    <s v="music/electric music"/>
    <x v="1"/>
    <s v="electric music"/>
    <x v="148"/>
    <d v="2014-07-30T05:00:00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n v="1487916000"/>
    <b v="0"/>
    <b v="0"/>
    <s v="music/indie rock"/>
    <x v="1"/>
    <s v="indie rock"/>
    <x v="149"/>
    <d v="2017-02-24T06:00:00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n v="1351141200"/>
    <b v="0"/>
    <b v="0"/>
    <s v="theater/plays"/>
    <x v="3"/>
    <s v="plays"/>
    <x v="150"/>
    <d v="2012-10-25T05:00:00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n v="1465016400"/>
    <b v="0"/>
    <b v="1"/>
    <s v="music/indie rock"/>
    <x v="1"/>
    <s v="indie rock"/>
    <x v="151"/>
    <d v="2016-06-04T05:00:00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n v="1270789200"/>
    <b v="0"/>
    <b v="0"/>
    <s v="theater/plays"/>
    <x v="3"/>
    <s v="plays"/>
    <x v="152"/>
    <d v="2010-04-09T05:00:00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n v="1572325200"/>
    <b v="0"/>
    <b v="0"/>
    <s v="music/rock"/>
    <x v="1"/>
    <s v="rock"/>
    <x v="153"/>
    <d v="2019-10-29T05:00:00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n v="1389420000"/>
    <b v="0"/>
    <b v="0"/>
    <s v="photography/photography books"/>
    <x v="7"/>
    <s v="photography books"/>
    <x v="154"/>
    <d v="2014-01-11T06:00:00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n v="1449640800"/>
    <b v="0"/>
    <b v="0"/>
    <s v="music/rock"/>
    <x v="1"/>
    <s v="rock"/>
    <x v="155"/>
    <d v="2015-12-09T06:00:00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n v="1555218000"/>
    <b v="0"/>
    <b v="1"/>
    <s v="theater/plays"/>
    <x v="3"/>
    <s v="plays"/>
    <x v="156"/>
    <d v="2019-04-14T05:00:00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n v="1557723600"/>
    <b v="0"/>
    <b v="0"/>
    <s v="technology/wearables"/>
    <x v="2"/>
    <s v="wearables"/>
    <x v="157"/>
    <d v="2019-05-13T05:00:00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n v="1443502800"/>
    <b v="0"/>
    <b v="1"/>
    <s v="technology/web"/>
    <x v="2"/>
    <s v="web"/>
    <x v="158"/>
    <d v="2015-09-29T05:00:00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n v="1546840800"/>
    <b v="0"/>
    <b v="0"/>
    <s v="music/rock"/>
    <x v="1"/>
    <s v="rock"/>
    <x v="159"/>
    <d v="2019-01-07T06:00:00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n v="1512712800"/>
    <b v="0"/>
    <b v="1"/>
    <s v="photography/photography books"/>
    <x v="7"/>
    <s v="photography books"/>
    <x v="160"/>
    <d v="2017-12-08T06:00:00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n v="1507525200"/>
    <b v="0"/>
    <b v="0"/>
    <s v="theater/plays"/>
    <x v="3"/>
    <s v="plays"/>
    <x v="161"/>
    <d v="2017-10-09T05:00:00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n v="1504328400"/>
    <b v="0"/>
    <b v="0"/>
    <s v="technology/web"/>
    <x v="2"/>
    <s v="web"/>
    <x v="162"/>
    <d v="2017-09-02T05:00:00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n v="1293343200"/>
    <b v="0"/>
    <b v="0"/>
    <s v="photography/photography books"/>
    <x v="7"/>
    <s v="photography books"/>
    <x v="163"/>
    <d v="2010-12-26T06:00:00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n v="1371704400"/>
    <b v="0"/>
    <b v="0"/>
    <s v="theater/plays"/>
    <x v="3"/>
    <s v="plays"/>
    <x v="164"/>
    <d v="2013-06-20T05:00:00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n v="1552798800"/>
    <b v="0"/>
    <b v="1"/>
    <s v="music/indie rock"/>
    <x v="1"/>
    <s v="indie rock"/>
    <x v="165"/>
    <d v="2019-03-17T05:00:00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n v="1342328400"/>
    <b v="0"/>
    <b v="1"/>
    <s v="film &amp; video/shorts"/>
    <x v="4"/>
    <s v="shorts"/>
    <x v="166"/>
    <d v="2012-07-15T05:00:00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n v="1502341200"/>
    <b v="0"/>
    <b v="0"/>
    <s v="music/indie rock"/>
    <x v="1"/>
    <s v="indie rock"/>
    <x v="167"/>
    <d v="2017-08-10T05:00:00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b v="0"/>
    <b v="0"/>
    <s v="publishing/translations"/>
    <x v="5"/>
    <s v="translations"/>
    <x v="168"/>
    <d v="2014-04-11T05:00:00"/>
  </r>
  <r>
    <n v="172"/>
    <s v="Nixon Inc"/>
    <s v="Centralized national firmware"/>
    <n v="800"/>
    <n v="663"/>
    <n v="82.875"/>
    <x v="0"/>
    <n v="26"/>
    <n v="25.5"/>
    <s v="US"/>
    <s v="USD"/>
    <n v="1405746000"/>
    <n v="1407042000"/>
    <b v="0"/>
    <b v="1"/>
    <s v="film &amp; video/documentary"/>
    <x v="4"/>
    <s v="documentary"/>
    <x v="169"/>
    <d v="2014-08-03T05:00:00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n v="1369371600"/>
    <b v="0"/>
    <b v="0"/>
    <s v="theater/plays"/>
    <x v="3"/>
    <s v="plays"/>
    <x v="170"/>
    <d v="2013-05-24T05:00:00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n v="1444107600"/>
    <b v="0"/>
    <b v="1"/>
    <s v="technology/wearables"/>
    <x v="2"/>
    <s v="wearables"/>
    <x v="171"/>
    <d v="2015-10-06T05:00:00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n v="1474261200"/>
    <b v="0"/>
    <b v="0"/>
    <s v="theater/plays"/>
    <x v="3"/>
    <s v="plays"/>
    <x v="172"/>
    <d v="2016-09-19T05:00:00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b v="0"/>
    <b v="0"/>
    <s v="theater/plays"/>
    <x v="3"/>
    <s v="plays"/>
    <x v="173"/>
    <d v="2016-09-12T05:00:00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n v="1291960800"/>
    <b v="0"/>
    <b v="0"/>
    <s v="theater/plays"/>
    <x v="3"/>
    <s v="plays"/>
    <x v="174"/>
    <d v="2010-12-10T06:00:00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n v="1506747600"/>
    <b v="0"/>
    <b v="0"/>
    <s v="food/food trucks"/>
    <x v="0"/>
    <s v="food trucks"/>
    <x v="175"/>
    <d v="2017-09-30T05:00:00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n v="1363582800"/>
    <b v="0"/>
    <b v="1"/>
    <s v="theater/plays"/>
    <x v="3"/>
    <s v="plays"/>
    <x v="176"/>
    <d v="2013-03-18T05:00:00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n v="1269666000"/>
    <b v="0"/>
    <b v="0"/>
    <s v="technology/wearables"/>
    <x v="2"/>
    <s v="wearables"/>
    <x v="177"/>
    <d v="2010-03-27T05:00:00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n v="1508648400"/>
    <b v="0"/>
    <b v="0"/>
    <s v="technology/web"/>
    <x v="2"/>
    <s v="web"/>
    <x v="178"/>
    <d v="2017-10-22T05:00:00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b v="0"/>
    <b v="0"/>
    <s v="theater/plays"/>
    <x v="3"/>
    <s v="plays"/>
    <x v="179"/>
    <d v="2019-07-01T05:00:00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n v="1285131600"/>
    <b v="0"/>
    <b v="0"/>
    <s v="music/rock"/>
    <x v="1"/>
    <s v="rock"/>
    <x v="180"/>
    <d v="2010-09-22T05:00:00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n v="1556946000"/>
    <b v="0"/>
    <b v="0"/>
    <s v="theater/plays"/>
    <x v="3"/>
    <s v="plays"/>
    <x v="181"/>
    <d v="2019-05-04T05:00:00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n v="1527138000"/>
    <b v="0"/>
    <b v="0"/>
    <s v="film &amp; video/television"/>
    <x v="4"/>
    <s v="television"/>
    <x v="182"/>
    <d v="2018-05-24T05:00:00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n v="1402117200"/>
    <b v="0"/>
    <b v="0"/>
    <s v="theater/plays"/>
    <x v="3"/>
    <s v="plays"/>
    <x v="183"/>
    <d v="2014-06-07T05:00:00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n v="1364014800"/>
    <b v="0"/>
    <b v="1"/>
    <s v="film &amp; video/shorts"/>
    <x v="4"/>
    <s v="shorts"/>
    <x v="184"/>
    <d v="2013-03-23T05:00:00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b v="0"/>
    <b v="0"/>
    <s v="theater/plays"/>
    <x v="3"/>
    <s v="plays"/>
    <x v="185"/>
    <d v="2014-12-03T06:00:00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n v="1457071200"/>
    <b v="0"/>
    <b v="0"/>
    <s v="theater/plays"/>
    <x v="3"/>
    <s v="plays"/>
    <x v="186"/>
    <d v="2016-03-04T06:00:00"/>
  </r>
  <r>
    <n v="190"/>
    <s v="Cook LLC"/>
    <s v="Up-sized dynamic throughput"/>
    <n v="3700"/>
    <n v="2538"/>
    <n v="68.594594594594597"/>
    <x v="0"/>
    <n v="24"/>
    <n v="105.75"/>
    <s v="US"/>
    <s v="USD"/>
    <n v="1370322000"/>
    <n v="1370408400"/>
    <b v="0"/>
    <b v="1"/>
    <s v="theater/plays"/>
    <x v="3"/>
    <s v="plays"/>
    <x v="187"/>
    <d v="2013-06-05T05:00:00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n v="1552626000"/>
    <b v="0"/>
    <b v="0"/>
    <s v="theater/plays"/>
    <x v="3"/>
    <s v="plays"/>
    <x v="188"/>
    <d v="2019-03-15T05:00:00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n v="1404190800"/>
    <b v="0"/>
    <b v="0"/>
    <s v="music/rock"/>
    <x v="1"/>
    <s v="rock"/>
    <x v="189"/>
    <d v="2014-07-01T05:00:00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n v="1523509200"/>
    <b v="1"/>
    <b v="0"/>
    <s v="music/indie rock"/>
    <x v="1"/>
    <s v="indie rock"/>
    <x v="190"/>
    <d v="2018-04-12T05:00:00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n v="1443589200"/>
    <b v="0"/>
    <b v="0"/>
    <s v="music/metal"/>
    <x v="1"/>
    <s v="metal"/>
    <x v="191"/>
    <d v="2015-09-30T05:00:00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n v="1533445200"/>
    <b v="0"/>
    <b v="0"/>
    <s v="music/electric music"/>
    <x v="1"/>
    <s v="electric music"/>
    <x v="192"/>
    <d v="2018-08-05T05:00:00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n v="1474520400"/>
    <b v="0"/>
    <b v="0"/>
    <s v="technology/wearables"/>
    <x v="2"/>
    <s v="wearables"/>
    <x v="173"/>
    <d v="2016-09-22T05:00:00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n v="1499403600"/>
    <b v="0"/>
    <b v="0"/>
    <s v="film &amp; video/drama"/>
    <x v="4"/>
    <s v="drama"/>
    <x v="193"/>
    <d v="2017-07-07T05:00:00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n v="1283576400"/>
    <b v="0"/>
    <b v="0"/>
    <s v="music/electric music"/>
    <x v="1"/>
    <s v="electric music"/>
    <x v="194"/>
    <d v="2010-09-04T05:00:00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n v="1436590800"/>
    <b v="0"/>
    <b v="0"/>
    <s v="music/rock"/>
    <x v="1"/>
    <s v="rock"/>
    <x v="195"/>
    <d v="2015-07-11T05:00:00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b v="0"/>
    <b v="0"/>
    <s v="theater/plays"/>
    <x v="3"/>
    <s v="plays"/>
    <x v="152"/>
    <d v="2010-04-05T05:00:00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n v="1407819600"/>
    <b v="0"/>
    <b v="0"/>
    <s v="technology/web"/>
    <x v="2"/>
    <s v="web"/>
    <x v="196"/>
    <d v="2014-08-12T05:00:00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n v="1317877200"/>
    <b v="0"/>
    <b v="0"/>
    <s v="food/food trucks"/>
    <x v="0"/>
    <s v="food trucks"/>
    <x v="197"/>
    <d v="2011-10-06T05:00:00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b v="0"/>
    <b v="0"/>
    <s v="theater/plays"/>
    <x v="3"/>
    <s v="plays"/>
    <x v="198"/>
    <d v="2017-01-19T06:00:00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n v="1302670800"/>
    <b v="0"/>
    <b v="0"/>
    <s v="music/jazz"/>
    <x v="1"/>
    <s v="jazz"/>
    <x v="199"/>
    <d v="2011-04-13T05:00:00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n v="1540789200"/>
    <b v="1"/>
    <b v="0"/>
    <s v="theater/plays"/>
    <x v="3"/>
    <s v="plays"/>
    <x v="200"/>
    <d v="2018-10-29T05:00:00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n v="1268028000"/>
    <b v="0"/>
    <b v="0"/>
    <s v="publishing/fiction"/>
    <x v="5"/>
    <s v="fiction"/>
    <x v="201"/>
    <d v="2010-03-08T06:00:00"/>
  </r>
  <r>
    <n v="207"/>
    <s v="Carney-Anderson"/>
    <s v="Digitized 5thgeneration knowledgebase"/>
    <n v="1000"/>
    <n v="4257"/>
    <n v="425.7"/>
    <x v="1"/>
    <n v="43"/>
    <n v="99"/>
    <s v="US"/>
    <s v="USD"/>
    <n v="1535432400"/>
    <n v="1537160400"/>
    <b v="0"/>
    <b v="1"/>
    <s v="music/rock"/>
    <x v="1"/>
    <s v="rock"/>
    <x v="202"/>
    <d v="2018-09-17T05:00:00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n v="1512280800"/>
    <b v="0"/>
    <b v="0"/>
    <s v="film &amp; video/documentary"/>
    <x v="4"/>
    <s v="documentary"/>
    <x v="203"/>
    <d v="2017-12-03T06:00:00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n v="1463115600"/>
    <b v="0"/>
    <b v="0"/>
    <s v="film &amp; video/documentary"/>
    <x v="4"/>
    <s v="documentary"/>
    <x v="204"/>
    <d v="2016-05-13T05:00:00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n v="1490850000"/>
    <b v="0"/>
    <b v="0"/>
    <s v="film &amp; video/science fiction"/>
    <x v="4"/>
    <s v="science fiction"/>
    <x v="205"/>
    <d v="2017-03-30T05:00:00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n v="1379653200"/>
    <b v="0"/>
    <b v="0"/>
    <s v="theater/plays"/>
    <x v="3"/>
    <s v="plays"/>
    <x v="206"/>
    <d v="2013-09-20T05:00:00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n v="1580364000"/>
    <b v="0"/>
    <b v="0"/>
    <s v="theater/plays"/>
    <x v="3"/>
    <s v="plays"/>
    <x v="207"/>
    <d v="2020-01-30T06:00:00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n v="1289714400"/>
    <b v="0"/>
    <b v="1"/>
    <s v="music/indie rock"/>
    <x v="1"/>
    <s v="indie rock"/>
    <x v="208"/>
    <d v="2010-11-14T06:00:00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n v="1282712400"/>
    <b v="0"/>
    <b v="0"/>
    <s v="music/rock"/>
    <x v="1"/>
    <s v="rock"/>
    <x v="209"/>
    <d v="2010-08-25T05:00:00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n v="1550210400"/>
    <b v="0"/>
    <b v="0"/>
    <s v="theater/plays"/>
    <x v="3"/>
    <s v="plays"/>
    <x v="210"/>
    <d v="2019-02-15T06:00:00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n v="1322114400"/>
    <b v="0"/>
    <b v="0"/>
    <s v="theater/plays"/>
    <x v="3"/>
    <s v="plays"/>
    <x v="211"/>
    <d v="2011-11-24T06:00:00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n v="1557205200"/>
    <b v="0"/>
    <b v="0"/>
    <s v="film &amp; video/science fiction"/>
    <x v="4"/>
    <s v="science fiction"/>
    <x v="212"/>
    <d v="2019-05-07T05:00:00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n v="1323928800"/>
    <b v="0"/>
    <b v="1"/>
    <s v="film &amp; video/shorts"/>
    <x v="4"/>
    <s v="shorts"/>
    <x v="213"/>
    <d v="2011-12-15T06:00:00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n v="1346130000"/>
    <b v="0"/>
    <b v="0"/>
    <s v="film &amp; video/animation"/>
    <x v="4"/>
    <s v="animation"/>
    <x v="214"/>
    <d v="2012-08-28T05:00:00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n v="1311051600"/>
    <b v="1"/>
    <b v="0"/>
    <s v="theater/plays"/>
    <x v="3"/>
    <s v="plays"/>
    <x v="215"/>
    <d v="2011-07-19T05:00:00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b v="1"/>
    <b v="0"/>
    <s v="food/food trucks"/>
    <x v="0"/>
    <s v="food trucks"/>
    <x v="216"/>
    <d v="2012-06-23T05:00:00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n v="1412312400"/>
    <b v="0"/>
    <b v="0"/>
    <s v="photography/photography books"/>
    <x v="7"/>
    <s v="photography books"/>
    <x v="217"/>
    <d v="2014-10-03T05:00:00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n v="1459314000"/>
    <b v="0"/>
    <b v="0"/>
    <s v="theater/plays"/>
    <x v="3"/>
    <s v="plays"/>
    <x v="218"/>
    <d v="2016-03-30T05:00:00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n v="1415426400"/>
    <b v="0"/>
    <b v="0"/>
    <s v="film &amp; video/science fiction"/>
    <x v="4"/>
    <s v="science fiction"/>
    <x v="219"/>
    <d v="2014-11-08T06:00:00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n v="1399093200"/>
    <b v="1"/>
    <b v="0"/>
    <s v="music/rock"/>
    <x v="1"/>
    <s v="rock"/>
    <x v="220"/>
    <d v="2014-05-03T05:00:00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n v="1273899600"/>
    <b v="0"/>
    <b v="0"/>
    <s v="photography/photography books"/>
    <x v="7"/>
    <s v="photography books"/>
    <x v="221"/>
    <d v="2010-05-15T05:00:00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n v="1432184400"/>
    <b v="0"/>
    <b v="0"/>
    <s v="games/mobile games"/>
    <x v="6"/>
    <s v="mobile games"/>
    <x v="222"/>
    <d v="2015-05-21T05:00:00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n v="1474779600"/>
    <b v="0"/>
    <b v="0"/>
    <s v="film &amp; video/animation"/>
    <x v="4"/>
    <s v="animation"/>
    <x v="172"/>
    <d v="2016-09-25T05:00:00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n v="1500440400"/>
    <b v="0"/>
    <b v="1"/>
    <s v="games/mobile games"/>
    <x v="6"/>
    <s v="mobile games"/>
    <x v="223"/>
    <d v="2017-07-19T05:00:00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n v="1575612000"/>
    <b v="0"/>
    <b v="0"/>
    <s v="games/video games"/>
    <x v="6"/>
    <s v="video games"/>
    <x v="224"/>
    <d v="2019-12-06T06:00:00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n v="1374123600"/>
    <b v="0"/>
    <b v="0"/>
    <s v="theater/plays"/>
    <x v="3"/>
    <s v="plays"/>
    <x v="225"/>
    <d v="2013-07-18T05:00:00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n v="1469509200"/>
    <b v="0"/>
    <b v="0"/>
    <s v="theater/plays"/>
    <x v="3"/>
    <s v="plays"/>
    <x v="226"/>
    <d v="2016-07-26T05:00:00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n v="1309237200"/>
    <b v="0"/>
    <b v="0"/>
    <s v="film &amp; video/animation"/>
    <x v="4"/>
    <s v="animation"/>
    <x v="227"/>
    <d v="2011-06-28T05:00:00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n v="1503982800"/>
    <b v="0"/>
    <b v="1"/>
    <s v="games/video games"/>
    <x v="6"/>
    <s v="video games"/>
    <x v="228"/>
    <d v="2017-08-29T05:00:00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n v="1487397600"/>
    <b v="0"/>
    <b v="0"/>
    <s v="film &amp; video/animation"/>
    <x v="4"/>
    <s v="animation"/>
    <x v="229"/>
    <d v="2017-02-18T06:00:00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n v="1562043600"/>
    <b v="0"/>
    <b v="1"/>
    <s v="music/rock"/>
    <x v="1"/>
    <s v="rock"/>
    <x v="230"/>
    <d v="2019-07-02T05:00:00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n v="1398574800"/>
    <b v="0"/>
    <b v="0"/>
    <s v="film &amp; video/animation"/>
    <x v="4"/>
    <s v="animation"/>
    <x v="231"/>
    <d v="2014-04-27T05:00:00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n v="1515391200"/>
    <b v="0"/>
    <b v="1"/>
    <s v="theater/plays"/>
    <x v="3"/>
    <s v="plays"/>
    <x v="232"/>
    <d v="2018-01-08T06:00:00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n v="1441170000"/>
    <b v="0"/>
    <b v="0"/>
    <s v="technology/wearables"/>
    <x v="2"/>
    <s v="wearables"/>
    <x v="233"/>
    <d v="2015-09-02T05:00:00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n v="1281157200"/>
    <b v="0"/>
    <b v="0"/>
    <s v="theater/plays"/>
    <x v="3"/>
    <s v="plays"/>
    <x v="194"/>
    <d v="2010-08-07T05:00:00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n v="1398229200"/>
    <b v="0"/>
    <b v="1"/>
    <s v="publishing/nonfiction"/>
    <x v="5"/>
    <s v="nonfiction"/>
    <x v="234"/>
    <d v="2014-04-23T05:00:00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n v="1495256400"/>
    <b v="0"/>
    <b v="1"/>
    <s v="music/rock"/>
    <x v="1"/>
    <s v="rock"/>
    <x v="235"/>
    <d v="2017-05-20T05:00:00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n v="1520402400"/>
    <b v="0"/>
    <b v="0"/>
    <s v="theater/plays"/>
    <x v="3"/>
    <s v="plays"/>
    <x v="236"/>
    <d v="2018-03-07T06:00:00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n v="1409806800"/>
    <b v="0"/>
    <b v="0"/>
    <s v="theater/plays"/>
    <x v="3"/>
    <s v="plays"/>
    <x v="237"/>
    <d v="2014-09-04T05:00:00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n v="1396933200"/>
    <b v="0"/>
    <b v="0"/>
    <s v="theater/plays"/>
    <x v="3"/>
    <s v="plays"/>
    <x v="238"/>
    <d v="2014-04-08T05:00:00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n v="1376024400"/>
    <b v="0"/>
    <b v="0"/>
    <s v="technology/web"/>
    <x v="2"/>
    <s v="web"/>
    <x v="239"/>
    <d v="2013-08-09T05:00:00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n v="1483682400"/>
    <b v="0"/>
    <b v="1"/>
    <s v="publishing/fiction"/>
    <x v="5"/>
    <s v="fiction"/>
    <x v="240"/>
    <d v="2017-01-06T06:00:00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n v="1420437600"/>
    <b v="0"/>
    <b v="0"/>
    <s v="games/mobile games"/>
    <x v="6"/>
    <s v="mobile games"/>
    <x v="241"/>
    <d v="2015-01-05T06:00:00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n v="1420783200"/>
    <b v="0"/>
    <b v="0"/>
    <s v="publishing/translations"/>
    <x v="5"/>
    <s v="translations"/>
    <x v="242"/>
    <d v="2015-01-09T06:00:00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b v="0"/>
    <b v="0"/>
    <s v="music/rock"/>
    <x v="1"/>
    <s v="rock"/>
    <x v="67"/>
    <d v="2010-03-01T06:00:00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n v="1355205600"/>
    <b v="0"/>
    <b v="0"/>
    <s v="theater/plays"/>
    <x v="3"/>
    <s v="plays"/>
    <x v="243"/>
    <d v="2012-12-11T06:00:00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n v="1383109200"/>
    <b v="0"/>
    <b v="0"/>
    <s v="theater/plays"/>
    <x v="3"/>
    <s v="plays"/>
    <x v="244"/>
    <d v="2013-10-30T05:00:00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n v="1303275600"/>
    <b v="0"/>
    <b v="0"/>
    <s v="film &amp; video/drama"/>
    <x v="4"/>
    <s v="drama"/>
    <x v="245"/>
    <d v="2011-04-20T05:00:00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n v="1487829600"/>
    <b v="0"/>
    <b v="0"/>
    <s v="publishing/nonfiction"/>
    <x v="5"/>
    <s v="nonfiction"/>
    <x v="246"/>
    <d v="2017-02-23T06:00:00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n v="1298268000"/>
    <b v="0"/>
    <b v="1"/>
    <s v="music/rock"/>
    <x v="1"/>
    <s v="rock"/>
    <x v="247"/>
    <d v="2011-02-21T06:00:00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n v="1456812000"/>
    <b v="0"/>
    <b v="0"/>
    <s v="music/rock"/>
    <x v="1"/>
    <s v="rock"/>
    <x v="248"/>
    <d v="2016-03-01T06:00:00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n v="1363669200"/>
    <b v="0"/>
    <b v="0"/>
    <s v="theater/plays"/>
    <x v="3"/>
    <s v="plays"/>
    <x v="249"/>
    <d v="2013-03-19T05:00:00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n v="1482904800"/>
    <b v="0"/>
    <b v="1"/>
    <s v="theater/plays"/>
    <x v="3"/>
    <s v="plays"/>
    <x v="250"/>
    <d v="2016-12-28T06:00:00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n v="1356588000"/>
    <b v="1"/>
    <b v="0"/>
    <s v="photography/photography books"/>
    <x v="7"/>
    <s v="photography books"/>
    <x v="251"/>
    <d v="2012-12-27T06:00:00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n v="1349845200"/>
    <b v="0"/>
    <b v="0"/>
    <s v="music/rock"/>
    <x v="1"/>
    <s v="rock"/>
    <x v="136"/>
    <d v="2012-10-10T05:00:00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n v="1283058000"/>
    <b v="0"/>
    <b v="1"/>
    <s v="music/rock"/>
    <x v="1"/>
    <s v="rock"/>
    <x v="252"/>
    <d v="2010-08-29T05:00:00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n v="1304226000"/>
    <b v="0"/>
    <b v="1"/>
    <s v="music/indie rock"/>
    <x v="1"/>
    <s v="indie rock"/>
    <x v="253"/>
    <d v="2011-05-01T05:00:00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n v="1263016800"/>
    <b v="0"/>
    <b v="0"/>
    <s v="photography/photography books"/>
    <x v="7"/>
    <s v="photography books"/>
    <x v="254"/>
    <d v="2010-01-09T06:00:00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n v="1362031200"/>
    <b v="0"/>
    <b v="0"/>
    <s v="theater/plays"/>
    <x v="3"/>
    <s v="plays"/>
    <x v="255"/>
    <d v="2013-02-28T06:00:00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n v="1455602400"/>
    <b v="0"/>
    <b v="0"/>
    <s v="theater/plays"/>
    <x v="3"/>
    <s v="plays"/>
    <x v="256"/>
    <d v="2016-02-16T06:00:00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n v="1418191200"/>
    <b v="0"/>
    <b v="1"/>
    <s v="music/jazz"/>
    <x v="1"/>
    <s v="jazz"/>
    <x v="257"/>
    <d v="2014-12-10T06:00:00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n v="1352440800"/>
    <b v="0"/>
    <b v="0"/>
    <s v="theater/plays"/>
    <x v="3"/>
    <s v="plays"/>
    <x v="258"/>
    <d v="2012-11-09T06:00:00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n v="1353304800"/>
    <b v="0"/>
    <b v="0"/>
    <s v="film &amp; video/documentary"/>
    <x v="4"/>
    <s v="documentary"/>
    <x v="259"/>
    <d v="2012-11-19T06:00:00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n v="1550728800"/>
    <b v="0"/>
    <b v="0"/>
    <s v="film &amp; video/television"/>
    <x v="4"/>
    <s v="television"/>
    <x v="260"/>
    <d v="2019-02-21T06:00:00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n v="1291442400"/>
    <b v="0"/>
    <b v="0"/>
    <s v="games/video games"/>
    <x v="6"/>
    <s v="video games"/>
    <x v="261"/>
    <d v="2010-12-04T06:00:00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n v="1452146400"/>
    <b v="0"/>
    <b v="0"/>
    <s v="photography/photography books"/>
    <x v="7"/>
    <s v="photography books"/>
    <x v="262"/>
    <d v="2016-01-07T06:00:00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n v="1564894800"/>
    <b v="0"/>
    <b v="1"/>
    <s v="theater/plays"/>
    <x v="3"/>
    <s v="plays"/>
    <x v="263"/>
    <d v="2019-08-04T05:00:00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n v="1505883600"/>
    <b v="0"/>
    <b v="0"/>
    <s v="theater/plays"/>
    <x v="3"/>
    <s v="plays"/>
    <x v="264"/>
    <d v="2017-09-20T05:00:00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n v="1510380000"/>
    <b v="0"/>
    <b v="0"/>
    <s v="theater/plays"/>
    <x v="3"/>
    <s v="plays"/>
    <x v="265"/>
    <d v="2017-11-11T06:00:00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n v="1555218000"/>
    <b v="0"/>
    <b v="0"/>
    <s v="publishing/translations"/>
    <x v="5"/>
    <s v="translations"/>
    <x v="266"/>
    <d v="2019-04-14T05:00:00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n v="1335243600"/>
    <b v="0"/>
    <b v="1"/>
    <s v="games/video games"/>
    <x v="6"/>
    <s v="video games"/>
    <x v="267"/>
    <d v="2012-04-24T05:00:00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n v="1279688400"/>
    <b v="0"/>
    <b v="0"/>
    <s v="theater/plays"/>
    <x v="3"/>
    <s v="plays"/>
    <x v="268"/>
    <d v="2010-07-21T05:00:00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n v="1356069600"/>
    <b v="0"/>
    <b v="0"/>
    <s v="technology/web"/>
    <x v="2"/>
    <s v="web"/>
    <x v="269"/>
    <d v="2012-12-21T06:00:00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n v="1536210000"/>
    <b v="0"/>
    <b v="0"/>
    <s v="theater/plays"/>
    <x v="3"/>
    <s v="plays"/>
    <x v="270"/>
    <d v="2018-09-06T05:00:00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n v="1511762400"/>
    <b v="0"/>
    <b v="0"/>
    <s v="film &amp; video/animation"/>
    <x v="4"/>
    <s v="animation"/>
    <x v="271"/>
    <d v="2017-11-27T06:00:00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n v="1333256400"/>
    <b v="0"/>
    <b v="1"/>
    <s v="theater/plays"/>
    <x v="3"/>
    <s v="plays"/>
    <x v="272"/>
    <d v="2012-04-01T05:00:00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n v="1480744800"/>
    <b v="0"/>
    <b v="1"/>
    <s v="film &amp; video/television"/>
    <x v="4"/>
    <s v="television"/>
    <x v="73"/>
    <d v="2016-12-03T06:00:00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n v="1465016400"/>
    <b v="0"/>
    <b v="0"/>
    <s v="music/rock"/>
    <x v="1"/>
    <s v="rock"/>
    <x v="273"/>
    <d v="2016-06-04T05:00:00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n v="1336280400"/>
    <b v="0"/>
    <b v="0"/>
    <s v="technology/web"/>
    <x v="2"/>
    <s v="web"/>
    <x v="274"/>
    <d v="2012-05-06T05:00:00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n v="1476766800"/>
    <b v="0"/>
    <b v="0"/>
    <s v="theater/plays"/>
    <x v="3"/>
    <s v="plays"/>
    <x v="275"/>
    <d v="2016-10-18T05:00:00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n v="1480485600"/>
    <b v="0"/>
    <b v="0"/>
    <s v="theater/plays"/>
    <x v="3"/>
    <s v="plays"/>
    <x v="276"/>
    <d v="2016-11-30T06:00:00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n v="1430197200"/>
    <b v="0"/>
    <b v="0"/>
    <s v="music/electric music"/>
    <x v="1"/>
    <s v="electric music"/>
    <x v="277"/>
    <d v="2015-04-28T05:00:00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n v="1331787600"/>
    <b v="0"/>
    <b v="1"/>
    <s v="music/metal"/>
    <x v="1"/>
    <s v="metal"/>
    <x v="278"/>
    <d v="2012-03-15T05:00:00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n v="1438837200"/>
    <b v="0"/>
    <b v="0"/>
    <s v="theater/plays"/>
    <x v="3"/>
    <s v="plays"/>
    <x v="279"/>
    <d v="2015-08-06T05:00:00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n v="1370926800"/>
    <b v="0"/>
    <b v="1"/>
    <s v="film &amp; video/documentary"/>
    <x v="4"/>
    <s v="documentary"/>
    <x v="280"/>
    <d v="2013-06-11T05:00:00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n v="1319000400"/>
    <b v="1"/>
    <b v="0"/>
    <s v="technology/web"/>
    <x v="2"/>
    <s v="web"/>
    <x v="281"/>
    <d v="2011-10-19T05:00:00"/>
  </r>
  <r>
    <n v="292"/>
    <s v="Ho-Harris"/>
    <s v="Versatile cohesive encoding"/>
    <n v="7300"/>
    <n v="717"/>
    <n v="9.8219178082191778"/>
    <x v="0"/>
    <n v="10"/>
    <n v="71.7"/>
    <s v="US"/>
    <s v="USD"/>
    <n v="1331874000"/>
    <n v="1333429200"/>
    <b v="0"/>
    <b v="0"/>
    <s v="food/food trucks"/>
    <x v="0"/>
    <s v="food trucks"/>
    <x v="282"/>
    <d v="2012-04-03T05:00:00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n v="1287032400"/>
    <b v="0"/>
    <b v="0"/>
    <s v="theater/plays"/>
    <x v="3"/>
    <s v="plays"/>
    <x v="283"/>
    <d v="2010-10-14T05:00:00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n v="1541570400"/>
    <b v="0"/>
    <b v="0"/>
    <s v="theater/plays"/>
    <x v="3"/>
    <s v="plays"/>
    <x v="284"/>
    <d v="2018-11-07T06:00:00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n v="1383976800"/>
    <b v="0"/>
    <b v="0"/>
    <s v="theater/plays"/>
    <x v="3"/>
    <s v="plays"/>
    <x v="285"/>
    <d v="2013-11-09T06:00:00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n v="1550556000"/>
    <b v="0"/>
    <b v="0"/>
    <s v="theater/plays"/>
    <x v="3"/>
    <s v="plays"/>
    <x v="286"/>
    <d v="2019-02-19T06:00:00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n v="1390456800"/>
    <b v="0"/>
    <b v="1"/>
    <s v="theater/plays"/>
    <x v="3"/>
    <s v="plays"/>
    <x v="287"/>
    <d v="2014-01-23T06:00:00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n v="1458018000"/>
    <b v="0"/>
    <b v="1"/>
    <s v="music/rock"/>
    <x v="1"/>
    <s v="rock"/>
    <x v="288"/>
    <d v="2016-03-15T05:00:00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n v="1461819600"/>
    <b v="0"/>
    <b v="0"/>
    <s v="food/food trucks"/>
    <x v="0"/>
    <s v="food trucks"/>
    <x v="289"/>
    <d v="2016-04-28T05:00:00"/>
  </r>
  <r>
    <n v="300"/>
    <s v="Cooke PLC"/>
    <s v="Focused executive core"/>
    <n v="100"/>
    <n v="5"/>
    <n v="5"/>
    <x v="0"/>
    <n v="1"/>
    <n v="5"/>
    <s v="DK"/>
    <s v="DKK"/>
    <n v="1504069200"/>
    <n v="1504155600"/>
    <b v="0"/>
    <b v="1"/>
    <s v="publishing/nonfiction"/>
    <x v="5"/>
    <s v="nonfiction"/>
    <x v="290"/>
    <d v="2017-08-31T05:00:00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n v="1426395600"/>
    <b v="0"/>
    <b v="0"/>
    <s v="film &amp; video/documentary"/>
    <x v="4"/>
    <s v="documentary"/>
    <x v="291"/>
    <d v="2015-03-15T05:00:00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n v="1537074000"/>
    <b v="0"/>
    <b v="0"/>
    <s v="theater/plays"/>
    <x v="3"/>
    <s v="plays"/>
    <x v="292"/>
    <d v="2018-09-16T05:00:00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n v="1452578400"/>
    <b v="0"/>
    <b v="0"/>
    <s v="music/indie rock"/>
    <x v="1"/>
    <s v="indie rock"/>
    <x v="293"/>
    <d v="2016-01-12T06:00:00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n v="1474088400"/>
    <b v="0"/>
    <b v="0"/>
    <s v="film &amp; video/documentary"/>
    <x v="4"/>
    <s v="documentary"/>
    <x v="294"/>
    <d v="2016-09-17T05:00:00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n v="1461906000"/>
    <b v="0"/>
    <b v="0"/>
    <s v="theater/plays"/>
    <x v="3"/>
    <s v="plays"/>
    <x v="295"/>
    <d v="2016-04-29T05:00:00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n v="1500267600"/>
    <b v="0"/>
    <b v="1"/>
    <s v="theater/plays"/>
    <x v="3"/>
    <s v="plays"/>
    <x v="296"/>
    <d v="2017-07-17T05:00:00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n v="1340686800"/>
    <b v="0"/>
    <b v="1"/>
    <s v="publishing/fiction"/>
    <x v="5"/>
    <s v="fiction"/>
    <x v="297"/>
    <d v="2012-06-26T05:00:00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n v="1303189200"/>
    <b v="0"/>
    <b v="0"/>
    <s v="theater/plays"/>
    <x v="3"/>
    <s v="plays"/>
    <x v="298"/>
    <d v="2011-04-19T05:00:00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b v="0"/>
    <b v="1"/>
    <s v="music/indie rock"/>
    <x v="1"/>
    <s v="indie rock"/>
    <x v="299"/>
    <d v="2011-10-11T05:00:00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n v="1272171600"/>
    <b v="0"/>
    <b v="0"/>
    <s v="games/video games"/>
    <x v="6"/>
    <s v="video games"/>
    <x v="300"/>
    <d v="2010-04-25T05:00:00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n v="1298872800"/>
    <b v="0"/>
    <b v="0"/>
    <s v="theater/plays"/>
    <x v="3"/>
    <s v="plays"/>
    <x v="247"/>
    <d v="2011-02-28T06:00:00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n v="1383282000"/>
    <b v="0"/>
    <b v="0"/>
    <s v="theater/plays"/>
    <x v="3"/>
    <s v="plays"/>
    <x v="244"/>
    <d v="2013-11-01T05:00:00"/>
  </r>
  <r>
    <n v="313"/>
    <s v="Miller-Irwin"/>
    <s v="Secured maximized policy"/>
    <n v="2200"/>
    <n v="8697"/>
    <n v="395.31818181818181"/>
    <x v="1"/>
    <n v="223"/>
    <n v="39"/>
    <s v="US"/>
    <s v="USD"/>
    <n v="1330322400"/>
    <n v="1330495200"/>
    <b v="0"/>
    <b v="0"/>
    <s v="music/rock"/>
    <x v="1"/>
    <s v="rock"/>
    <x v="301"/>
    <d v="2012-02-29T06:00:00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n v="1552798800"/>
    <b v="0"/>
    <b v="1"/>
    <s v="film &amp; video/documentary"/>
    <x v="4"/>
    <s v="documentary"/>
    <x v="188"/>
    <d v="2019-03-17T05:00:00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n v="1403413200"/>
    <b v="0"/>
    <b v="0"/>
    <s v="theater/plays"/>
    <x v="3"/>
    <s v="plays"/>
    <x v="302"/>
    <d v="2014-06-22T05:00:00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n v="1574229600"/>
    <b v="0"/>
    <b v="1"/>
    <s v="food/food trucks"/>
    <x v="0"/>
    <s v="food trucks"/>
    <x v="303"/>
    <d v="2019-11-20T06:00:00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n v="1495861200"/>
    <b v="0"/>
    <b v="0"/>
    <s v="theater/plays"/>
    <x v="3"/>
    <s v="plays"/>
    <x v="304"/>
    <d v="2017-05-27T05:00:00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n v="1392530400"/>
    <b v="0"/>
    <b v="0"/>
    <s v="music/rock"/>
    <x v="1"/>
    <s v="rock"/>
    <x v="305"/>
    <d v="2014-02-16T06:00:00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n v="1283662800"/>
    <b v="0"/>
    <b v="0"/>
    <s v="technology/web"/>
    <x v="2"/>
    <s v="web"/>
    <x v="306"/>
    <d v="2010-09-05T05:00:00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b v="0"/>
    <b v="0"/>
    <s v="publishing/fiction"/>
    <x v="5"/>
    <s v="fiction"/>
    <x v="307"/>
    <d v="2011-05-19T05:00:00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n v="1302325200"/>
    <b v="0"/>
    <b v="0"/>
    <s v="film &amp; video/shorts"/>
    <x v="4"/>
    <s v="shorts"/>
    <x v="308"/>
    <d v="2011-04-09T05:00:00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n v="1291788000"/>
    <b v="0"/>
    <b v="0"/>
    <s v="theater/plays"/>
    <x v="3"/>
    <s v="plays"/>
    <x v="309"/>
    <d v="2010-12-08T06:00:00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n v="1396069200"/>
    <b v="0"/>
    <b v="0"/>
    <s v="film &amp; video/documentary"/>
    <x v="4"/>
    <s v="documentary"/>
    <x v="310"/>
    <d v="2014-03-29T05:00:00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n v="1435899600"/>
    <b v="0"/>
    <b v="1"/>
    <s v="theater/plays"/>
    <x v="3"/>
    <s v="plays"/>
    <x v="311"/>
    <d v="2015-07-03T05:00:00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n v="1531112400"/>
    <b v="0"/>
    <b v="1"/>
    <s v="theater/plays"/>
    <x v="3"/>
    <s v="plays"/>
    <x v="79"/>
    <d v="2018-07-09T05:00:00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n v="1451628000"/>
    <b v="0"/>
    <b v="0"/>
    <s v="film &amp; video/animation"/>
    <x v="4"/>
    <s v="animation"/>
    <x v="312"/>
    <d v="2016-01-01T06:00:00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n v="1567314000"/>
    <b v="0"/>
    <b v="1"/>
    <s v="theater/plays"/>
    <x v="3"/>
    <s v="plays"/>
    <x v="313"/>
    <d v="2019-09-01T05:00:00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n v="1544508000"/>
    <b v="0"/>
    <b v="0"/>
    <s v="music/rock"/>
    <x v="1"/>
    <s v="rock"/>
    <x v="314"/>
    <d v="2018-12-11T06:00:00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n v="1482472800"/>
    <b v="0"/>
    <b v="0"/>
    <s v="games/video games"/>
    <x v="6"/>
    <s v="video games"/>
    <x v="315"/>
    <d v="2016-12-23T06:00:00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n v="1512799200"/>
    <b v="0"/>
    <b v="0"/>
    <s v="film &amp; video/documentary"/>
    <x v="4"/>
    <s v="documentary"/>
    <x v="316"/>
    <d v="2017-12-09T06:00:00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n v="1324360800"/>
    <b v="0"/>
    <b v="0"/>
    <s v="food/food trucks"/>
    <x v="0"/>
    <s v="food trucks"/>
    <x v="317"/>
    <d v="2011-12-20T06:00:00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n v="1364533200"/>
    <b v="0"/>
    <b v="0"/>
    <s v="technology/wearables"/>
    <x v="2"/>
    <s v="wearables"/>
    <x v="318"/>
    <d v="2013-03-29T05:00:00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n v="1545112800"/>
    <b v="0"/>
    <b v="0"/>
    <s v="theater/plays"/>
    <x v="3"/>
    <s v="plays"/>
    <x v="319"/>
    <d v="2018-12-18T06:00:00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n v="1516168800"/>
    <b v="0"/>
    <b v="0"/>
    <s v="music/rock"/>
    <x v="1"/>
    <s v="rock"/>
    <x v="32"/>
    <d v="2018-01-17T06:00:00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n v="1574920800"/>
    <b v="0"/>
    <b v="0"/>
    <s v="music/rock"/>
    <x v="1"/>
    <s v="rock"/>
    <x v="320"/>
    <d v="2019-11-28T06:00:00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n v="1292479200"/>
    <b v="0"/>
    <b v="1"/>
    <s v="music/rock"/>
    <x v="1"/>
    <s v="rock"/>
    <x v="321"/>
    <d v="2010-12-16T06:00:00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n v="1573538400"/>
    <b v="0"/>
    <b v="0"/>
    <s v="theater/plays"/>
    <x v="3"/>
    <s v="plays"/>
    <x v="322"/>
    <d v="2019-11-12T06:00:00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n v="1320382800"/>
    <b v="0"/>
    <b v="0"/>
    <s v="theater/plays"/>
    <x v="3"/>
    <s v="plays"/>
    <x v="323"/>
    <d v="2011-11-04T05:00:00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n v="1502859600"/>
    <b v="0"/>
    <b v="0"/>
    <s v="theater/plays"/>
    <x v="3"/>
    <s v="plays"/>
    <x v="324"/>
    <d v="2017-08-16T05:00:00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n v="1323756000"/>
    <b v="0"/>
    <b v="0"/>
    <s v="photography/photography books"/>
    <x v="7"/>
    <s v="photography books"/>
    <x v="325"/>
    <d v="2011-12-13T06:00:00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n v="1441342800"/>
    <b v="0"/>
    <b v="0"/>
    <s v="music/indie rock"/>
    <x v="1"/>
    <s v="indie rock"/>
    <x v="326"/>
    <d v="2015-09-04T05:00:00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n v="1375333200"/>
    <b v="0"/>
    <b v="0"/>
    <s v="theater/plays"/>
    <x v="3"/>
    <s v="plays"/>
    <x v="327"/>
    <d v="2013-08-01T05:00:00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n v="1389420000"/>
    <b v="0"/>
    <b v="0"/>
    <s v="theater/plays"/>
    <x v="3"/>
    <s v="plays"/>
    <x v="328"/>
    <d v="2014-01-11T06:00:00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n v="1520056800"/>
    <b v="0"/>
    <b v="0"/>
    <s v="games/video games"/>
    <x v="6"/>
    <s v="video games"/>
    <x v="329"/>
    <d v="2018-03-03T06:00:00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n v="1436504400"/>
    <b v="0"/>
    <b v="0"/>
    <s v="film &amp; video/drama"/>
    <x v="4"/>
    <s v="drama"/>
    <x v="330"/>
    <d v="2015-07-10T05:00:00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b v="0"/>
    <b v="1"/>
    <s v="music/indie rock"/>
    <x v="1"/>
    <s v="indie rock"/>
    <x v="331"/>
    <d v="2017-10-18T05:00:00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n v="1425708000"/>
    <b v="0"/>
    <b v="0"/>
    <s v="technology/web"/>
    <x v="2"/>
    <s v="web"/>
    <x v="332"/>
    <d v="2015-03-07T06:00:00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n v="1488348000"/>
    <b v="0"/>
    <b v="0"/>
    <s v="food/food trucks"/>
    <x v="0"/>
    <s v="food trucks"/>
    <x v="333"/>
    <d v="2017-03-01T06:00:00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n v="1502600400"/>
    <b v="0"/>
    <b v="0"/>
    <s v="theater/plays"/>
    <x v="3"/>
    <s v="plays"/>
    <x v="296"/>
    <d v="2017-08-13T05:00:00"/>
  </r>
  <r>
    <n v="350"/>
    <s v="Shannon Ltd"/>
    <s v="Pre-emptive neutral capacity"/>
    <n v="100"/>
    <n v="5"/>
    <n v="5"/>
    <x v="0"/>
    <n v="1"/>
    <n v="5"/>
    <s v="US"/>
    <s v="USD"/>
    <n v="1432098000"/>
    <n v="1433653200"/>
    <b v="0"/>
    <b v="1"/>
    <s v="music/jazz"/>
    <x v="1"/>
    <s v="jazz"/>
    <x v="334"/>
    <d v="2015-06-07T05:00:00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n v="1441602000"/>
    <b v="0"/>
    <b v="0"/>
    <s v="music/rock"/>
    <x v="1"/>
    <s v="rock"/>
    <x v="335"/>
    <d v="2015-09-07T05:00:00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n v="1447567200"/>
    <b v="0"/>
    <b v="0"/>
    <s v="theater/plays"/>
    <x v="3"/>
    <s v="plays"/>
    <x v="336"/>
    <d v="2015-11-15T06:00:00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n v="1562389200"/>
    <b v="0"/>
    <b v="0"/>
    <s v="theater/plays"/>
    <x v="3"/>
    <s v="plays"/>
    <x v="337"/>
    <d v="2019-07-06T05:00:00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n v="1378789200"/>
    <b v="0"/>
    <b v="0"/>
    <s v="film &amp; video/documentary"/>
    <x v="4"/>
    <s v="documentary"/>
    <x v="338"/>
    <d v="2013-09-10T05:00:00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n v="1488520800"/>
    <b v="0"/>
    <b v="0"/>
    <s v="technology/wearables"/>
    <x v="2"/>
    <s v="wearables"/>
    <x v="339"/>
    <d v="2017-03-03T06:00:00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n v="1327298400"/>
    <b v="0"/>
    <b v="0"/>
    <s v="theater/plays"/>
    <x v="3"/>
    <s v="plays"/>
    <x v="340"/>
    <d v="2012-01-23T06:00:00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n v="1443416400"/>
    <b v="0"/>
    <b v="0"/>
    <s v="games/video games"/>
    <x v="6"/>
    <s v="video games"/>
    <x v="341"/>
    <d v="2015-09-28T05:00:00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n v="1534136400"/>
    <b v="1"/>
    <b v="0"/>
    <s v="photography/photography books"/>
    <x v="7"/>
    <s v="photography books"/>
    <x v="342"/>
    <d v="2018-08-13T05:00:00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n v="1315026000"/>
    <b v="0"/>
    <b v="0"/>
    <s v="film &amp; video/animation"/>
    <x v="4"/>
    <s v="animation"/>
    <x v="343"/>
    <d v="2011-09-03T05:00:00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n v="1295071200"/>
    <b v="0"/>
    <b v="1"/>
    <s v="theater/plays"/>
    <x v="3"/>
    <s v="plays"/>
    <x v="344"/>
    <d v="2011-01-15T06:00:00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n v="1509426000"/>
    <b v="0"/>
    <b v="0"/>
    <s v="theater/plays"/>
    <x v="3"/>
    <s v="plays"/>
    <x v="345"/>
    <d v="2017-10-31T05:00:00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n v="1299391200"/>
    <b v="0"/>
    <b v="0"/>
    <s v="music/rock"/>
    <x v="1"/>
    <s v="rock"/>
    <x v="65"/>
    <d v="2011-03-06T06:00:00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n v="1325052000"/>
    <b v="0"/>
    <b v="0"/>
    <s v="music/rock"/>
    <x v="1"/>
    <s v="rock"/>
    <x v="346"/>
    <d v="2011-12-28T06:00:00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n v="1522818000"/>
    <b v="0"/>
    <b v="0"/>
    <s v="music/indie rock"/>
    <x v="1"/>
    <s v="indie rock"/>
    <x v="347"/>
    <d v="2018-04-04T05:00:00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n v="1485324000"/>
    <b v="0"/>
    <b v="0"/>
    <s v="theater/plays"/>
    <x v="3"/>
    <s v="plays"/>
    <x v="348"/>
    <d v="2017-01-25T06:00:00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n v="1294120800"/>
    <b v="0"/>
    <b v="1"/>
    <s v="theater/plays"/>
    <x v="3"/>
    <s v="plays"/>
    <x v="349"/>
    <d v="2011-01-04T06:00:00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n v="1415685600"/>
    <b v="0"/>
    <b v="1"/>
    <s v="theater/plays"/>
    <x v="3"/>
    <s v="plays"/>
    <x v="350"/>
    <d v="2014-11-11T06:00:00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n v="1288933200"/>
    <b v="0"/>
    <b v="1"/>
    <s v="film &amp; video/documentary"/>
    <x v="4"/>
    <s v="documentary"/>
    <x v="351"/>
    <d v="2010-11-05T05:00:00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n v="1363237200"/>
    <b v="0"/>
    <b v="1"/>
    <s v="film &amp; video/television"/>
    <x v="4"/>
    <s v="television"/>
    <x v="352"/>
    <d v="2013-03-14T05:00:00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n v="1555822800"/>
    <b v="0"/>
    <b v="0"/>
    <s v="theater/plays"/>
    <x v="3"/>
    <s v="plays"/>
    <x v="353"/>
    <d v="2019-04-21T05:00:00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n v="1427778000"/>
    <b v="0"/>
    <b v="0"/>
    <s v="theater/plays"/>
    <x v="3"/>
    <s v="plays"/>
    <x v="354"/>
    <d v="2015-03-31T05:00:00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n v="1422424800"/>
    <b v="0"/>
    <b v="1"/>
    <s v="film &amp; video/documentary"/>
    <x v="4"/>
    <s v="documentary"/>
    <x v="355"/>
    <d v="2015-01-28T06:00:00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n v="1503637200"/>
    <b v="0"/>
    <b v="0"/>
    <s v="theater/plays"/>
    <x v="3"/>
    <s v="plays"/>
    <x v="356"/>
    <d v="2017-08-25T05:00:00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n v="1547618400"/>
    <b v="0"/>
    <b v="1"/>
    <s v="film &amp; video/documentary"/>
    <x v="4"/>
    <s v="documentary"/>
    <x v="357"/>
    <d v="2019-01-16T06:00:00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b v="0"/>
    <b v="0"/>
    <s v="music/indie rock"/>
    <x v="1"/>
    <s v="indie rock"/>
    <x v="358"/>
    <d v="2015-12-12T06:00:00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n v="1405141200"/>
    <b v="0"/>
    <b v="0"/>
    <s v="music/rock"/>
    <x v="1"/>
    <s v="rock"/>
    <x v="359"/>
    <d v="2014-07-12T05:00:00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n v="1572933600"/>
    <b v="0"/>
    <b v="0"/>
    <s v="theater/plays"/>
    <x v="3"/>
    <s v="plays"/>
    <x v="12"/>
    <d v="2019-11-05T06:00:00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n v="1530162000"/>
    <b v="0"/>
    <b v="0"/>
    <s v="film &amp; video/documentary"/>
    <x v="4"/>
    <s v="documentary"/>
    <x v="360"/>
    <d v="2018-06-28T05:00:00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n v="1320904800"/>
    <b v="0"/>
    <b v="0"/>
    <s v="theater/plays"/>
    <x v="3"/>
    <s v="plays"/>
    <x v="361"/>
    <d v="2011-11-10T06:00:00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n v="1372395600"/>
    <b v="0"/>
    <b v="0"/>
    <s v="theater/plays"/>
    <x v="3"/>
    <s v="plays"/>
    <x v="362"/>
    <d v="2013-06-28T05:00:00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n v="1437714000"/>
    <b v="0"/>
    <b v="0"/>
    <s v="theater/plays"/>
    <x v="3"/>
    <s v="plays"/>
    <x v="363"/>
    <d v="2015-07-24T05:00:00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n v="1509771600"/>
    <b v="0"/>
    <b v="0"/>
    <s v="photography/photography books"/>
    <x v="7"/>
    <s v="photography books"/>
    <x v="364"/>
    <d v="2017-11-04T05:00:00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n v="1550556000"/>
    <b v="0"/>
    <b v="1"/>
    <s v="food/food trucks"/>
    <x v="0"/>
    <s v="food trucks"/>
    <x v="210"/>
    <d v="2019-02-19T06:00:00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n v="1489039200"/>
    <b v="1"/>
    <b v="1"/>
    <s v="film &amp; video/documentary"/>
    <x v="4"/>
    <s v="documentary"/>
    <x v="365"/>
    <d v="2017-03-09T06:00:00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n v="1556600400"/>
    <b v="0"/>
    <b v="0"/>
    <s v="publishing/nonfiction"/>
    <x v="5"/>
    <s v="nonfiction"/>
    <x v="366"/>
    <d v="2019-04-30T05:00:00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b v="0"/>
    <b v="0"/>
    <s v="theater/plays"/>
    <x v="3"/>
    <s v="plays"/>
    <x v="367"/>
    <d v="2010-07-08T05:00:00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n v="1339909200"/>
    <b v="0"/>
    <b v="0"/>
    <s v="technology/wearables"/>
    <x v="2"/>
    <s v="wearables"/>
    <x v="368"/>
    <d v="2012-06-17T05:00:00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n v="1325829600"/>
    <b v="0"/>
    <b v="0"/>
    <s v="music/indie rock"/>
    <x v="1"/>
    <s v="indie rock"/>
    <x v="369"/>
    <d v="2012-01-06T06:00:00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n v="1290578400"/>
    <b v="0"/>
    <b v="0"/>
    <s v="theater/plays"/>
    <x v="3"/>
    <s v="plays"/>
    <x v="370"/>
    <d v="2010-11-24T06:00:00"/>
  </r>
  <r>
    <n v="390"/>
    <s v="Davis-Allen"/>
    <s v="Digitized eco-centric core"/>
    <n v="2400"/>
    <n v="4477"/>
    <n v="186.54166666666669"/>
    <x v="1"/>
    <n v="50"/>
    <n v="89.54"/>
    <s v="US"/>
    <s v="USD"/>
    <n v="1379048400"/>
    <n v="1380344400"/>
    <b v="0"/>
    <b v="0"/>
    <s v="photography/photography books"/>
    <x v="7"/>
    <s v="photography books"/>
    <x v="371"/>
    <d v="2013-09-28T05:00:00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n v="1389852000"/>
    <b v="0"/>
    <b v="0"/>
    <s v="publishing/nonfiction"/>
    <x v="5"/>
    <s v="nonfiction"/>
    <x v="287"/>
    <d v="2014-01-16T06:00:00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n v="1294466400"/>
    <b v="0"/>
    <b v="0"/>
    <s v="technology/wearables"/>
    <x v="2"/>
    <s v="wearables"/>
    <x v="372"/>
    <d v="2011-01-08T06:00:00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n v="1500354000"/>
    <b v="0"/>
    <b v="0"/>
    <s v="music/jazz"/>
    <x v="1"/>
    <s v="jazz"/>
    <x v="373"/>
    <d v="2017-07-18T05:00:00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n v="1375938000"/>
    <b v="0"/>
    <b v="1"/>
    <s v="film &amp; video/documentary"/>
    <x v="4"/>
    <s v="documentary"/>
    <x v="374"/>
    <d v="2013-08-08T05:00:00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n v="1323410400"/>
    <b v="1"/>
    <b v="0"/>
    <s v="theater/plays"/>
    <x v="3"/>
    <s v="plays"/>
    <x v="375"/>
    <d v="2011-12-09T06:00:00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n v="1539406800"/>
    <b v="0"/>
    <b v="0"/>
    <s v="film &amp; video/drama"/>
    <x v="4"/>
    <s v="drama"/>
    <x v="376"/>
    <d v="2018-10-13T05:00:00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n v="1369803600"/>
    <b v="0"/>
    <b v="0"/>
    <s v="music/rock"/>
    <x v="1"/>
    <s v="rock"/>
    <x v="377"/>
    <d v="2013-05-29T05:00:00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n v="1525928400"/>
    <b v="0"/>
    <b v="1"/>
    <s v="film &amp; video/animation"/>
    <x v="4"/>
    <s v="animation"/>
    <x v="378"/>
    <d v="2018-05-10T05:00:00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n v="1297231200"/>
    <b v="0"/>
    <b v="0"/>
    <s v="music/indie rock"/>
    <x v="1"/>
    <s v="indie rock"/>
    <x v="379"/>
    <d v="2011-02-09T06:00:00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b v="0"/>
    <b v="1"/>
    <s v="photography/photography books"/>
    <x v="7"/>
    <s v="photography books"/>
    <x v="380"/>
    <d v="2013-09-07T05:00:00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n v="1572152400"/>
    <b v="0"/>
    <b v="0"/>
    <s v="theater/plays"/>
    <x v="3"/>
    <s v="plays"/>
    <x v="381"/>
    <d v="2019-10-27T05:00:00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b v="0"/>
    <b v="1"/>
    <s v="film &amp; video/shorts"/>
    <x v="4"/>
    <s v="shorts"/>
    <x v="382"/>
    <d v="2012-02-22T06:00:00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n v="1276750800"/>
    <b v="0"/>
    <b v="1"/>
    <s v="theater/plays"/>
    <x v="3"/>
    <s v="plays"/>
    <x v="125"/>
    <d v="2010-06-17T05:00:00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n v="1510898400"/>
    <b v="0"/>
    <b v="0"/>
    <s v="theater/plays"/>
    <x v="3"/>
    <s v="plays"/>
    <x v="383"/>
    <d v="2017-11-17T06:00:00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n v="1532408400"/>
    <b v="0"/>
    <b v="0"/>
    <s v="theater/plays"/>
    <x v="3"/>
    <s v="plays"/>
    <x v="384"/>
    <d v="2018-07-24T05:00:00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n v="1360562400"/>
    <b v="1"/>
    <b v="0"/>
    <s v="film &amp; video/documentary"/>
    <x v="4"/>
    <s v="documentary"/>
    <x v="385"/>
    <d v="2013-02-11T06:00:00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b v="0"/>
    <b v="0"/>
    <s v="theater/plays"/>
    <x v="3"/>
    <s v="plays"/>
    <x v="386"/>
    <d v="2019-10-20T05:00:00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n v="1468126800"/>
    <b v="0"/>
    <b v="0"/>
    <s v="film &amp; video/documentary"/>
    <x v="4"/>
    <s v="documentary"/>
    <x v="387"/>
    <d v="2016-07-10T05:00:00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n v="1492837200"/>
    <b v="0"/>
    <b v="0"/>
    <s v="music/rock"/>
    <x v="1"/>
    <s v="rock"/>
    <x v="388"/>
    <d v="2017-04-22T05:00:00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n v="1430197200"/>
    <b v="0"/>
    <b v="0"/>
    <s v="games/mobile games"/>
    <x v="6"/>
    <s v="mobile games"/>
    <x v="277"/>
    <d v="2015-04-28T05:00:00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n v="1496206800"/>
    <b v="0"/>
    <b v="0"/>
    <s v="theater/plays"/>
    <x v="3"/>
    <s v="plays"/>
    <x v="389"/>
    <d v="2017-05-31T05:00:00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n v="1389592800"/>
    <b v="0"/>
    <b v="0"/>
    <s v="publishing/fiction"/>
    <x v="5"/>
    <s v="fiction"/>
    <x v="390"/>
    <d v="2014-01-13T06:00:00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n v="1545631200"/>
    <b v="0"/>
    <b v="0"/>
    <s v="film &amp; video/animation"/>
    <x v="4"/>
    <s v="animation"/>
    <x v="391"/>
    <d v="2018-12-24T06:00:00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n v="1272430800"/>
    <b v="0"/>
    <b v="1"/>
    <s v="food/food trucks"/>
    <x v="0"/>
    <s v="food trucks"/>
    <x v="392"/>
    <d v="2010-04-28T05:00:00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n v="1327903200"/>
    <b v="0"/>
    <b v="0"/>
    <s v="theater/plays"/>
    <x v="3"/>
    <s v="plays"/>
    <x v="393"/>
    <d v="2012-01-30T06:00:00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n v="1296021600"/>
    <b v="0"/>
    <b v="1"/>
    <s v="film &amp; video/documentary"/>
    <x v="4"/>
    <s v="documentary"/>
    <x v="394"/>
    <d v="2011-01-26T06:00:00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n v="1543298400"/>
    <b v="0"/>
    <b v="0"/>
    <s v="theater/plays"/>
    <x v="3"/>
    <s v="plays"/>
    <x v="395"/>
    <d v="2018-11-27T06:00:00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n v="1336366800"/>
    <b v="0"/>
    <b v="0"/>
    <s v="film &amp; video/documentary"/>
    <x v="4"/>
    <s v="documentary"/>
    <x v="396"/>
    <d v="2012-05-07T05:00:00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n v="1325052000"/>
    <b v="0"/>
    <b v="0"/>
    <s v="technology/web"/>
    <x v="2"/>
    <s v="web"/>
    <x v="397"/>
    <d v="2011-12-28T06:00:00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n v="1499576400"/>
    <b v="0"/>
    <b v="0"/>
    <s v="theater/plays"/>
    <x v="3"/>
    <s v="plays"/>
    <x v="398"/>
    <d v="2017-07-09T05:00:00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n v="1501304400"/>
    <b v="0"/>
    <b v="1"/>
    <s v="technology/wearables"/>
    <x v="2"/>
    <s v="wearables"/>
    <x v="399"/>
    <d v="2017-07-29T05:00:00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n v="1273208400"/>
    <b v="0"/>
    <b v="1"/>
    <s v="theater/plays"/>
    <x v="3"/>
    <s v="plays"/>
    <x v="400"/>
    <d v="2010-05-07T05:00:00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n v="1316840400"/>
    <b v="0"/>
    <b v="1"/>
    <s v="food/food trucks"/>
    <x v="0"/>
    <s v="food trucks"/>
    <x v="116"/>
    <d v="2011-09-24T05:00:00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n v="1524546000"/>
    <b v="0"/>
    <b v="0"/>
    <s v="music/indie rock"/>
    <x v="1"/>
    <s v="indie rock"/>
    <x v="401"/>
    <d v="2018-04-24T05:00:00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n v="1438578000"/>
    <b v="0"/>
    <b v="0"/>
    <s v="photography/photography books"/>
    <x v="7"/>
    <s v="photography books"/>
    <x v="402"/>
    <d v="2015-08-03T05:00:00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n v="1362549600"/>
    <b v="0"/>
    <b v="0"/>
    <s v="theater/plays"/>
    <x v="3"/>
    <s v="plays"/>
    <x v="403"/>
    <d v="2013-03-06T06:00:00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n v="1413349200"/>
    <b v="0"/>
    <b v="1"/>
    <s v="theater/plays"/>
    <x v="3"/>
    <s v="plays"/>
    <x v="404"/>
    <d v="2014-10-15T05:00:00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n v="1298008800"/>
    <b v="0"/>
    <b v="0"/>
    <s v="film &amp; video/animation"/>
    <x v="4"/>
    <s v="animation"/>
    <x v="405"/>
    <d v="2011-02-18T06:00:00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n v="1394427600"/>
    <b v="0"/>
    <b v="1"/>
    <s v="photography/photography books"/>
    <x v="7"/>
    <s v="photography books"/>
    <x v="406"/>
    <d v="2014-03-10T05:00:00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n v="1572670800"/>
    <b v="0"/>
    <b v="0"/>
    <s v="theater/plays"/>
    <x v="3"/>
    <s v="plays"/>
    <x v="407"/>
    <d v="2019-11-02T05:00:00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n v="1531112400"/>
    <b v="1"/>
    <b v="0"/>
    <s v="theater/plays"/>
    <x v="3"/>
    <s v="plays"/>
    <x v="408"/>
    <d v="2018-07-09T05:00:00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n v="1400734800"/>
    <b v="0"/>
    <b v="0"/>
    <s v="theater/plays"/>
    <x v="3"/>
    <s v="plays"/>
    <x v="409"/>
    <d v="2014-05-22T05:00:00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n v="1386741600"/>
    <b v="0"/>
    <b v="1"/>
    <s v="film &amp; video/documentary"/>
    <x v="4"/>
    <s v="documentary"/>
    <x v="410"/>
    <d v="2013-12-11T06:00:00"/>
  </r>
  <r>
    <n v="434"/>
    <s v="Floyd-Sims"/>
    <s v="Cloned transitional hierarchy"/>
    <n v="5400"/>
    <n v="903"/>
    <n v="16.722222222222221"/>
    <x v="3"/>
    <n v="10"/>
    <n v="90.3"/>
    <s v="CA"/>
    <s v="CAD"/>
    <n v="1480572000"/>
    <n v="1481781600"/>
    <b v="1"/>
    <b v="0"/>
    <s v="theater/plays"/>
    <x v="3"/>
    <s v="plays"/>
    <x v="411"/>
    <d v="2016-12-15T06:00:00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n v="1419660000"/>
    <b v="0"/>
    <b v="1"/>
    <s v="theater/plays"/>
    <x v="3"/>
    <s v="plays"/>
    <x v="412"/>
    <d v="2014-12-27T06:00:00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n v="1555822800"/>
    <b v="0"/>
    <b v="0"/>
    <s v="music/jazz"/>
    <x v="1"/>
    <s v="jazz"/>
    <x v="413"/>
    <d v="2019-04-21T05:00:00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n v="1442379600"/>
    <b v="0"/>
    <b v="1"/>
    <s v="film &amp; video/animation"/>
    <x v="4"/>
    <s v="animation"/>
    <x v="414"/>
    <d v="2015-09-16T05:00:00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n v="1364965200"/>
    <b v="0"/>
    <b v="0"/>
    <s v="theater/plays"/>
    <x v="3"/>
    <s v="plays"/>
    <x v="415"/>
    <d v="2013-04-03T05:00:00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n v="1479016800"/>
    <b v="0"/>
    <b v="0"/>
    <s v="film &amp; video/science fiction"/>
    <x v="4"/>
    <s v="science fiction"/>
    <x v="416"/>
    <d v="2016-11-13T06:00:00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n v="1499662800"/>
    <b v="0"/>
    <b v="0"/>
    <s v="film &amp; video/television"/>
    <x v="4"/>
    <s v="television"/>
    <x v="417"/>
    <d v="2017-07-10T05:00:00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n v="1337835600"/>
    <b v="0"/>
    <b v="0"/>
    <s v="technology/wearables"/>
    <x v="2"/>
    <s v="wearables"/>
    <x v="418"/>
    <d v="2012-05-24T05:00:00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n v="1505710800"/>
    <b v="0"/>
    <b v="0"/>
    <s v="theater/plays"/>
    <x v="3"/>
    <s v="plays"/>
    <x v="419"/>
    <d v="2017-09-18T05:00:00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n v="1287464400"/>
    <b v="0"/>
    <b v="0"/>
    <s v="theater/plays"/>
    <x v="3"/>
    <s v="plays"/>
    <x v="420"/>
    <d v="2010-10-19T05:00:00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n v="1311656400"/>
    <b v="0"/>
    <b v="1"/>
    <s v="music/indie rock"/>
    <x v="1"/>
    <s v="indie rock"/>
    <x v="421"/>
    <d v="2011-07-26T05:00:00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n v="1293170400"/>
    <b v="0"/>
    <b v="1"/>
    <s v="theater/plays"/>
    <x v="3"/>
    <s v="plays"/>
    <x v="422"/>
    <d v="2010-12-24T06:00:00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n v="1355983200"/>
    <b v="0"/>
    <b v="0"/>
    <s v="technology/wearables"/>
    <x v="2"/>
    <s v="wearables"/>
    <x v="423"/>
    <d v="2012-12-20T06:00:00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b v="0"/>
    <b v="0"/>
    <s v="film &amp; video/television"/>
    <x v="4"/>
    <s v="television"/>
    <x v="424"/>
    <d v="2018-01-04T06:00:00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n v="1366088400"/>
    <b v="0"/>
    <b v="1"/>
    <s v="games/video games"/>
    <x v="6"/>
    <s v="video games"/>
    <x v="425"/>
    <d v="2013-04-16T05:00:00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n v="1553317200"/>
    <b v="0"/>
    <b v="0"/>
    <s v="games/video games"/>
    <x v="6"/>
    <s v="video games"/>
    <x v="426"/>
    <d v="2019-03-23T05:00:00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b v="0"/>
    <b v="0"/>
    <s v="film &amp; video/animation"/>
    <x v="4"/>
    <s v="animation"/>
    <x v="427"/>
    <d v="2018-11-13T06:00:00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n v="1503118800"/>
    <b v="0"/>
    <b v="0"/>
    <s v="music/rock"/>
    <x v="1"/>
    <s v="rock"/>
    <x v="428"/>
    <d v="2017-08-19T05:00:00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n v="1278478800"/>
    <b v="0"/>
    <b v="0"/>
    <s v="film &amp; video/drama"/>
    <x v="4"/>
    <s v="drama"/>
    <x v="429"/>
    <d v="2010-07-07T05:00:00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n v="1484114400"/>
    <b v="0"/>
    <b v="0"/>
    <s v="film &amp; video/science fiction"/>
    <x v="4"/>
    <s v="science fiction"/>
    <x v="411"/>
    <d v="2017-01-11T06:00:00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n v="1385445600"/>
    <b v="0"/>
    <b v="1"/>
    <s v="film &amp; video/drama"/>
    <x v="4"/>
    <s v="drama"/>
    <x v="430"/>
    <d v="2013-11-26T06:00:00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n v="1318741200"/>
    <b v="0"/>
    <b v="0"/>
    <s v="theater/plays"/>
    <x v="3"/>
    <s v="plays"/>
    <x v="431"/>
    <d v="2011-10-16T05:00:00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n v="1518242400"/>
    <b v="0"/>
    <b v="1"/>
    <s v="music/indie rock"/>
    <x v="1"/>
    <s v="indie rock"/>
    <x v="432"/>
    <d v="2018-02-10T06:00:00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n v="1476594000"/>
    <b v="0"/>
    <b v="0"/>
    <s v="theater/plays"/>
    <x v="3"/>
    <s v="plays"/>
    <x v="433"/>
    <d v="2016-10-16T05:00:00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n v="1273554000"/>
    <b v="0"/>
    <b v="0"/>
    <s v="theater/plays"/>
    <x v="3"/>
    <s v="plays"/>
    <x v="434"/>
    <d v="2010-05-11T05:00:00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n v="1421906400"/>
    <b v="0"/>
    <b v="0"/>
    <s v="film &amp; video/documentary"/>
    <x v="4"/>
    <s v="documentary"/>
    <x v="435"/>
    <d v="2015-01-22T06:00:00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n v="1281589200"/>
    <b v="0"/>
    <b v="0"/>
    <s v="theater/plays"/>
    <x v="3"/>
    <s v="plays"/>
    <x v="8"/>
    <d v="2010-08-12T05:00:00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n v="1400389200"/>
    <b v="0"/>
    <b v="0"/>
    <s v="film &amp; video/drama"/>
    <x v="4"/>
    <s v="drama"/>
    <x v="436"/>
    <d v="2014-05-18T05:00:00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n v="1362808800"/>
    <b v="0"/>
    <b v="0"/>
    <s v="games/mobile games"/>
    <x v="6"/>
    <s v="mobile games"/>
    <x v="385"/>
    <d v="2013-03-09T06:00:00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b v="0"/>
    <b v="0"/>
    <s v="film &amp; video/animation"/>
    <x v="4"/>
    <s v="animation"/>
    <x v="437"/>
    <d v="2014-01-04T06:00:00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n v="1519538400"/>
    <b v="0"/>
    <b v="0"/>
    <s v="theater/plays"/>
    <x v="3"/>
    <s v="plays"/>
    <x v="438"/>
    <d v="2018-02-25T06:00:00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n v="1517810400"/>
    <b v="0"/>
    <b v="0"/>
    <s v="publishing/translations"/>
    <x v="5"/>
    <s v="translations"/>
    <x v="439"/>
    <d v="2018-02-05T06:00:00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n v="1370581200"/>
    <b v="0"/>
    <b v="1"/>
    <s v="technology/wearables"/>
    <x v="2"/>
    <s v="wearables"/>
    <x v="440"/>
    <d v="2013-06-07T05:00:00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n v="1448863200"/>
    <b v="0"/>
    <b v="1"/>
    <s v="technology/web"/>
    <x v="2"/>
    <s v="web"/>
    <x v="441"/>
    <d v="2015-11-30T06:00:00"/>
  </r>
  <r>
    <n v="468"/>
    <s v="Hughes Inc"/>
    <s v="Streamlined neutral analyzer"/>
    <n v="4000"/>
    <n v="1620"/>
    <n v="40.5"/>
    <x v="0"/>
    <n v="16"/>
    <n v="101.25"/>
    <s v="US"/>
    <s v="USD"/>
    <n v="1555218000"/>
    <n v="1556600400"/>
    <b v="0"/>
    <b v="0"/>
    <s v="theater/plays"/>
    <x v="3"/>
    <s v="plays"/>
    <x v="442"/>
    <d v="2019-04-30T05:00:00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n v="1432098000"/>
    <b v="0"/>
    <b v="0"/>
    <s v="film &amp; video/drama"/>
    <x v="4"/>
    <s v="drama"/>
    <x v="443"/>
    <d v="2015-05-20T05:00:00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n v="1482127200"/>
    <b v="0"/>
    <b v="0"/>
    <s v="technology/wearables"/>
    <x v="2"/>
    <s v="wearables"/>
    <x v="315"/>
    <d v="2016-12-19T06:00:00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n v="1335934800"/>
    <b v="0"/>
    <b v="1"/>
    <s v="food/food trucks"/>
    <x v="0"/>
    <s v="food trucks"/>
    <x v="444"/>
    <d v="2012-05-02T05:00:00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n v="1556946000"/>
    <b v="0"/>
    <b v="0"/>
    <s v="music/rock"/>
    <x v="1"/>
    <s v="rock"/>
    <x v="445"/>
    <d v="2019-05-04T05:00:00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n v="1530075600"/>
    <b v="0"/>
    <b v="0"/>
    <s v="music/electric music"/>
    <x v="1"/>
    <s v="electric music"/>
    <x v="446"/>
    <d v="2018-06-27T05:00:00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n v="1418796000"/>
    <b v="0"/>
    <b v="0"/>
    <s v="film &amp; video/television"/>
    <x v="4"/>
    <s v="television"/>
    <x v="447"/>
    <d v="2014-12-17T06:00:00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n v="1372482000"/>
    <b v="0"/>
    <b v="1"/>
    <s v="publishing/translations"/>
    <x v="5"/>
    <s v="translations"/>
    <x v="448"/>
    <d v="2013-06-29T05:00:00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n v="1534395600"/>
    <b v="0"/>
    <b v="0"/>
    <s v="publishing/fiction"/>
    <x v="5"/>
    <s v="fiction"/>
    <x v="342"/>
    <d v="2018-08-16T05:00:00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n v="1311397200"/>
    <b v="0"/>
    <b v="0"/>
    <s v="film &amp; video/science fiction"/>
    <x v="4"/>
    <s v="science fiction"/>
    <x v="449"/>
    <d v="2011-07-23T05:00:00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n v="1426914000"/>
    <b v="0"/>
    <b v="0"/>
    <s v="technology/wearables"/>
    <x v="2"/>
    <s v="wearables"/>
    <x v="450"/>
    <d v="2015-03-21T05:00:00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n v="1501477200"/>
    <b v="0"/>
    <b v="0"/>
    <s v="food/food trucks"/>
    <x v="0"/>
    <s v="food trucks"/>
    <x v="451"/>
    <d v="2017-07-31T05:00:00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n v="1269061200"/>
    <b v="0"/>
    <b v="1"/>
    <s v="photography/photography books"/>
    <x v="7"/>
    <s v="photography books"/>
    <x v="452"/>
    <d v="2010-03-20T05:00:00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n v="1415772000"/>
    <b v="0"/>
    <b v="1"/>
    <s v="theater/plays"/>
    <x v="3"/>
    <s v="plays"/>
    <x v="453"/>
    <d v="2014-11-12T06:00:00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n v="1331013600"/>
    <b v="0"/>
    <b v="1"/>
    <s v="publishing/fiction"/>
    <x v="5"/>
    <s v="fiction"/>
    <x v="454"/>
    <d v="2012-03-06T06:00:00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n v="1576735200"/>
    <b v="0"/>
    <b v="0"/>
    <s v="theater/plays"/>
    <x v="3"/>
    <s v="plays"/>
    <x v="455"/>
    <d v="2019-12-19T06:00:00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n v="1411362000"/>
    <b v="0"/>
    <b v="1"/>
    <s v="food/food trucks"/>
    <x v="0"/>
    <s v="food trucks"/>
    <x v="456"/>
    <d v="2014-09-22T05:00:00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n v="1563685200"/>
    <b v="0"/>
    <b v="0"/>
    <s v="theater/plays"/>
    <x v="3"/>
    <s v="plays"/>
    <x v="457"/>
    <d v="2019-07-21T05:00:00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n v="1521867600"/>
    <b v="0"/>
    <b v="1"/>
    <s v="publishing/translations"/>
    <x v="5"/>
    <s v="translations"/>
    <x v="458"/>
    <d v="2018-03-24T05:00:00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n v="1495515600"/>
    <b v="0"/>
    <b v="0"/>
    <s v="theater/plays"/>
    <x v="3"/>
    <s v="plays"/>
    <x v="459"/>
    <d v="2017-05-23T05:00:00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n v="1455948000"/>
    <b v="0"/>
    <b v="0"/>
    <s v="theater/plays"/>
    <x v="3"/>
    <s v="plays"/>
    <x v="460"/>
    <d v="2016-02-20T06:00:00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n v="1282366800"/>
    <b v="0"/>
    <b v="0"/>
    <s v="technology/wearables"/>
    <x v="2"/>
    <s v="wearables"/>
    <x v="461"/>
    <d v="2010-08-21T05:00:00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n v="1574575200"/>
    <b v="0"/>
    <b v="0"/>
    <s v="journalism/audio"/>
    <x v="8"/>
    <s v="audio"/>
    <x v="462"/>
    <d v="2019-11-24T06:00:00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n v="1374901200"/>
    <b v="0"/>
    <b v="1"/>
    <s v="food/food trucks"/>
    <x v="0"/>
    <s v="food trucks"/>
    <x v="463"/>
    <d v="2013-07-27T05:00:00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n v="1278910800"/>
    <b v="1"/>
    <b v="1"/>
    <s v="film &amp; video/shorts"/>
    <x v="4"/>
    <s v="shorts"/>
    <x v="464"/>
    <d v="2010-07-12T05:00:00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n v="1562907600"/>
    <b v="0"/>
    <b v="0"/>
    <s v="photography/photography books"/>
    <x v="7"/>
    <s v="photography books"/>
    <x v="465"/>
    <d v="2019-07-12T05:00:00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n v="1332478800"/>
    <b v="0"/>
    <b v="0"/>
    <s v="technology/wearables"/>
    <x v="2"/>
    <s v="wearables"/>
    <x v="466"/>
    <d v="2012-03-23T05:00:00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n v="1402722000"/>
    <b v="0"/>
    <b v="0"/>
    <s v="theater/plays"/>
    <x v="3"/>
    <s v="plays"/>
    <x v="467"/>
    <d v="2014-06-14T05:00:00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n v="1496811600"/>
    <b v="0"/>
    <b v="0"/>
    <s v="film &amp; video/animation"/>
    <x v="4"/>
    <s v="animation"/>
    <x v="468"/>
    <d v="2017-06-07T05:00:00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n v="1482213600"/>
    <b v="0"/>
    <b v="1"/>
    <s v="technology/wearables"/>
    <x v="2"/>
    <s v="wearables"/>
    <x v="469"/>
    <d v="2016-12-20T06:00:00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n v="1420264800"/>
    <b v="0"/>
    <b v="0"/>
    <s v="technology/web"/>
    <x v="2"/>
    <s v="web"/>
    <x v="470"/>
    <d v="2015-01-03T06:00:00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n v="1458450000"/>
    <b v="0"/>
    <b v="1"/>
    <s v="film &amp; video/documentary"/>
    <x v="4"/>
    <s v="documentary"/>
    <x v="471"/>
    <d v="2016-03-20T05:00:00"/>
  </r>
  <r>
    <n v="500"/>
    <s v="Valdez Ltd"/>
    <s v="Team-oriented clear-thinking matrix"/>
    <n v="100"/>
    <n v="0"/>
    <n v="0"/>
    <x v="0"/>
    <n v="0"/>
    <n v="0"/>
    <s v="US"/>
    <s v="USD"/>
    <n v="1367384400"/>
    <n v="1369803600"/>
    <b v="0"/>
    <b v="1"/>
    <s v="theater/plays"/>
    <x v="3"/>
    <s v="plays"/>
    <x v="472"/>
    <d v="2013-05-29T05:00:00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n v="1363237200"/>
    <b v="0"/>
    <b v="0"/>
    <s v="film &amp; video/documentary"/>
    <x v="4"/>
    <s v="documentary"/>
    <x v="473"/>
    <d v="2013-03-14T05:00:00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n v="1345870800"/>
    <b v="0"/>
    <b v="1"/>
    <s v="games/video games"/>
    <x v="6"/>
    <s v="video games"/>
    <x v="474"/>
    <d v="2012-08-25T05:00:00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n v="1437454800"/>
    <b v="0"/>
    <b v="0"/>
    <s v="film &amp; video/drama"/>
    <x v="4"/>
    <s v="drama"/>
    <x v="72"/>
    <d v="2015-07-21T05:00:00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n v="1432011600"/>
    <b v="0"/>
    <b v="0"/>
    <s v="music/rock"/>
    <x v="1"/>
    <s v="rock"/>
    <x v="443"/>
    <d v="2015-05-19T05:00:00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n v="1366347600"/>
    <b v="0"/>
    <b v="1"/>
    <s v="publishing/radio &amp; podcasts"/>
    <x v="5"/>
    <s v="radio &amp; podcasts"/>
    <x v="475"/>
    <d v="2013-04-19T05:00:00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n v="1512885600"/>
    <b v="0"/>
    <b v="1"/>
    <s v="theater/plays"/>
    <x v="3"/>
    <s v="plays"/>
    <x v="81"/>
    <d v="2017-12-10T06:00:00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n v="1369717200"/>
    <b v="0"/>
    <b v="1"/>
    <s v="technology/web"/>
    <x v="2"/>
    <s v="web"/>
    <x v="476"/>
    <d v="2013-05-28T05:00:00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n v="1534654800"/>
    <b v="0"/>
    <b v="0"/>
    <s v="theater/plays"/>
    <x v="3"/>
    <s v="plays"/>
    <x v="192"/>
    <d v="2018-08-19T05:00:00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n v="1337058000"/>
    <b v="0"/>
    <b v="0"/>
    <s v="theater/plays"/>
    <x v="3"/>
    <s v="plays"/>
    <x v="477"/>
    <d v="2012-05-15T05:00:00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n v="1529816400"/>
    <b v="0"/>
    <b v="0"/>
    <s v="film &amp; video/drama"/>
    <x v="4"/>
    <s v="drama"/>
    <x v="478"/>
    <d v="2018-06-24T05:00:00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n v="1564894800"/>
    <b v="0"/>
    <b v="0"/>
    <s v="theater/plays"/>
    <x v="3"/>
    <s v="plays"/>
    <x v="479"/>
    <d v="2019-08-04T05:00:00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n v="1404622800"/>
    <b v="0"/>
    <b v="1"/>
    <s v="games/video games"/>
    <x v="6"/>
    <s v="video games"/>
    <x v="480"/>
    <d v="2014-07-06T05:00:00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n v="1284181200"/>
    <b v="0"/>
    <b v="0"/>
    <s v="film &amp; video/television"/>
    <x v="4"/>
    <s v="television"/>
    <x v="180"/>
    <d v="2010-09-11T05:00:00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n v="1386741600"/>
    <b v="0"/>
    <b v="1"/>
    <s v="music/rock"/>
    <x v="1"/>
    <s v="rock"/>
    <x v="481"/>
    <d v="2013-12-11T06:00:00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n v="1324792800"/>
    <b v="0"/>
    <b v="1"/>
    <s v="theater/plays"/>
    <x v="3"/>
    <s v="plays"/>
    <x v="482"/>
    <d v="2011-12-25T06:00:00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n v="1284354000"/>
    <b v="0"/>
    <b v="0"/>
    <s v="publishing/nonfiction"/>
    <x v="5"/>
    <s v="nonfiction"/>
    <x v="194"/>
    <d v="2010-09-13T05:00:00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n v="1494392400"/>
    <b v="0"/>
    <b v="0"/>
    <s v="food/food trucks"/>
    <x v="0"/>
    <s v="food trucks"/>
    <x v="483"/>
    <d v="2017-05-10T05:00:00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b v="0"/>
    <b v="1"/>
    <s v="film &amp; video/animation"/>
    <x v="4"/>
    <s v="animation"/>
    <x v="484"/>
    <d v="2018-02-25T06:00:00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n v="1421906400"/>
    <b v="0"/>
    <b v="1"/>
    <s v="music/rock"/>
    <x v="1"/>
    <s v="rock"/>
    <x v="355"/>
    <d v="2015-01-22T06:00:00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n v="1555909200"/>
    <b v="0"/>
    <b v="0"/>
    <s v="theater/plays"/>
    <x v="3"/>
    <s v="plays"/>
    <x v="485"/>
    <d v="2019-04-22T05:00:00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n v="1472446800"/>
    <b v="0"/>
    <b v="1"/>
    <s v="film &amp; video/drama"/>
    <x v="4"/>
    <s v="drama"/>
    <x v="486"/>
    <d v="2016-08-29T05:00:00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n v="1342328400"/>
    <b v="0"/>
    <b v="0"/>
    <s v="film &amp; video/shorts"/>
    <x v="4"/>
    <s v="shorts"/>
    <x v="487"/>
    <d v="2012-07-15T05:00:00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n v="1268114400"/>
    <b v="0"/>
    <b v="0"/>
    <s v="film &amp; video/shorts"/>
    <x v="4"/>
    <s v="shorts"/>
    <x v="488"/>
    <d v="2010-03-09T06:00:00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n v="1273381200"/>
    <b v="0"/>
    <b v="0"/>
    <s v="theater/plays"/>
    <x v="3"/>
    <s v="plays"/>
    <x v="489"/>
    <d v="2010-05-09T05:00:00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n v="1290837600"/>
    <b v="0"/>
    <b v="0"/>
    <s v="technology/wearables"/>
    <x v="2"/>
    <s v="wearables"/>
    <x v="490"/>
    <d v="2010-11-27T06:00:00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b v="0"/>
    <b v="1"/>
    <s v="theater/plays"/>
    <x v="3"/>
    <s v="plays"/>
    <x v="312"/>
    <d v="2016-02-01T06:00:00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b v="0"/>
    <b v="0"/>
    <s v="film &amp; video/animation"/>
    <x v="4"/>
    <s v="animation"/>
    <x v="491"/>
    <d v="2016-03-12T06:00:00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n v="1389074400"/>
    <b v="0"/>
    <b v="0"/>
    <s v="music/indie rock"/>
    <x v="1"/>
    <s v="indie rock"/>
    <x v="492"/>
    <d v="2014-01-07T06:00:00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n v="1402117200"/>
    <b v="0"/>
    <b v="0"/>
    <s v="games/video games"/>
    <x v="6"/>
    <s v="video games"/>
    <x v="493"/>
    <d v="2014-06-07T05:00:00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n v="1284440400"/>
    <b v="0"/>
    <b v="1"/>
    <s v="publishing/fiction"/>
    <x v="5"/>
    <s v="fiction"/>
    <x v="494"/>
    <d v="2010-09-14T05:00:00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n v="1388988000"/>
    <b v="0"/>
    <b v="0"/>
    <s v="games/video games"/>
    <x v="6"/>
    <s v="video games"/>
    <x v="495"/>
    <d v="2014-01-06T06:00:00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n v="1516946400"/>
    <b v="0"/>
    <b v="0"/>
    <s v="theater/plays"/>
    <x v="3"/>
    <s v="plays"/>
    <x v="496"/>
    <d v="2018-01-26T06:00:00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n v="1377752400"/>
    <b v="0"/>
    <b v="0"/>
    <s v="music/indie rock"/>
    <x v="1"/>
    <s v="indie rock"/>
    <x v="497"/>
    <d v="2013-08-29T05:00:00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n v="1534568400"/>
    <b v="0"/>
    <b v="1"/>
    <s v="film &amp; video/drama"/>
    <x v="4"/>
    <s v="drama"/>
    <x v="498"/>
    <d v="2018-08-18T05:00:00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n v="1528606800"/>
    <b v="0"/>
    <b v="1"/>
    <s v="theater/plays"/>
    <x v="3"/>
    <s v="plays"/>
    <x v="499"/>
    <d v="2018-06-10T05:00:00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n v="1284872400"/>
    <b v="0"/>
    <b v="0"/>
    <s v="publishing/fiction"/>
    <x v="5"/>
    <s v="fiction"/>
    <x v="500"/>
    <d v="2010-09-19T05:00:00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n v="1537592400"/>
    <b v="1"/>
    <b v="1"/>
    <s v="film &amp; video/documentary"/>
    <x v="4"/>
    <s v="documentary"/>
    <x v="501"/>
    <d v="2018-09-22T05:00:00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n v="1381208400"/>
    <b v="0"/>
    <b v="0"/>
    <s v="games/mobile games"/>
    <x v="6"/>
    <s v="mobile games"/>
    <x v="502"/>
    <d v="2013-10-08T05:00:00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n v="1562475600"/>
    <b v="0"/>
    <b v="1"/>
    <s v="food/food trucks"/>
    <x v="0"/>
    <s v="food trucks"/>
    <x v="503"/>
    <d v="2019-07-07T05:00:00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n v="1527397200"/>
    <b v="0"/>
    <b v="0"/>
    <s v="photography/photography books"/>
    <x v="7"/>
    <s v="photography books"/>
    <x v="504"/>
    <d v="2018-05-27T05:00:00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n v="1436158800"/>
    <b v="0"/>
    <b v="0"/>
    <s v="games/mobile games"/>
    <x v="6"/>
    <s v="mobile games"/>
    <x v="505"/>
    <d v="2015-07-06T05:00:00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n v="1456034400"/>
    <b v="0"/>
    <b v="0"/>
    <s v="music/indie rock"/>
    <x v="1"/>
    <s v="indie rock"/>
    <x v="506"/>
    <d v="2016-02-21T06:00:00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n v="1380171600"/>
    <b v="0"/>
    <b v="0"/>
    <s v="games/video games"/>
    <x v="6"/>
    <s v="video games"/>
    <x v="507"/>
    <d v="2013-09-26T05:00:00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n v="1453356000"/>
    <b v="0"/>
    <b v="0"/>
    <s v="music/rock"/>
    <x v="1"/>
    <s v="rock"/>
    <x v="508"/>
    <d v="2016-01-21T06:00:00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n v="1578981600"/>
    <b v="0"/>
    <b v="0"/>
    <s v="theater/plays"/>
    <x v="3"/>
    <s v="plays"/>
    <x v="509"/>
    <d v="2020-01-14T06:00:00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n v="1537419600"/>
    <b v="0"/>
    <b v="1"/>
    <s v="theater/plays"/>
    <x v="3"/>
    <s v="plays"/>
    <x v="510"/>
    <d v="2018-09-20T05:00:00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b v="0"/>
    <b v="0"/>
    <s v="film &amp; video/drama"/>
    <x v="4"/>
    <s v="drama"/>
    <x v="511"/>
    <d v="2015-02-06T06:00:00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n v="1460610000"/>
    <b v="0"/>
    <b v="0"/>
    <s v="theater/plays"/>
    <x v="3"/>
    <s v="plays"/>
    <x v="512"/>
    <d v="2016-04-14T05:00:00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n v="1370494800"/>
    <b v="0"/>
    <b v="0"/>
    <s v="technology/wearables"/>
    <x v="2"/>
    <s v="wearables"/>
    <x v="513"/>
    <d v="2013-06-06T05:00:00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b v="0"/>
    <b v="0"/>
    <s v="music/indie rock"/>
    <x v="1"/>
    <s v="indie rock"/>
    <x v="514"/>
    <d v="2012-03-21T05:00:00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n v="1422511200"/>
    <b v="0"/>
    <b v="1"/>
    <s v="technology/web"/>
    <x v="2"/>
    <s v="web"/>
    <x v="515"/>
    <d v="2015-01-29T06:00:00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n v="1480312800"/>
    <b v="0"/>
    <b v="0"/>
    <s v="theater/plays"/>
    <x v="3"/>
    <s v="plays"/>
    <x v="516"/>
    <d v="2016-11-28T06:00:00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n v="1294034400"/>
    <b v="0"/>
    <b v="0"/>
    <s v="music/rock"/>
    <x v="1"/>
    <s v="rock"/>
    <x v="517"/>
    <d v="2011-01-03T06:00:00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n v="1482645600"/>
    <b v="0"/>
    <b v="0"/>
    <s v="music/indie rock"/>
    <x v="1"/>
    <s v="indie rock"/>
    <x v="518"/>
    <d v="2016-12-25T06:00:00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n v="1399093200"/>
    <b v="0"/>
    <b v="0"/>
    <s v="music/rock"/>
    <x v="1"/>
    <s v="rock"/>
    <x v="519"/>
    <d v="2014-05-03T05:00:00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n v="1315890000"/>
    <b v="0"/>
    <b v="1"/>
    <s v="publishing/translations"/>
    <x v="5"/>
    <s v="translations"/>
    <x v="520"/>
    <d v="2011-09-13T05:00:00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n v="1444021200"/>
    <b v="0"/>
    <b v="1"/>
    <s v="film &amp; video/science fiction"/>
    <x v="4"/>
    <s v="science fiction"/>
    <x v="521"/>
    <d v="2015-10-05T05:00:00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n v="1460005200"/>
    <b v="0"/>
    <b v="0"/>
    <s v="theater/plays"/>
    <x v="3"/>
    <s v="plays"/>
    <x v="522"/>
    <d v="2016-04-07T05:00:00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n v="1470718800"/>
    <b v="0"/>
    <b v="0"/>
    <s v="theater/plays"/>
    <x v="3"/>
    <s v="plays"/>
    <x v="523"/>
    <d v="2016-08-09T05:00:00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n v="1325052000"/>
    <b v="0"/>
    <b v="0"/>
    <s v="film &amp; video/animation"/>
    <x v="4"/>
    <s v="animation"/>
    <x v="524"/>
    <d v="2011-12-28T06:00:00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n v="1319000400"/>
    <b v="0"/>
    <b v="0"/>
    <s v="theater/plays"/>
    <x v="3"/>
    <s v="plays"/>
    <x v="525"/>
    <d v="2011-10-19T05:00:00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n v="1552539600"/>
    <b v="0"/>
    <b v="0"/>
    <s v="music/rock"/>
    <x v="1"/>
    <s v="rock"/>
    <x v="188"/>
    <d v="2019-03-14T05:00:00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n v="1543816800"/>
    <b v="0"/>
    <b v="0"/>
    <s v="film &amp; video/documentary"/>
    <x v="4"/>
    <s v="documentary"/>
    <x v="526"/>
    <d v="2018-12-03T06:00:00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n v="1427086800"/>
    <b v="0"/>
    <b v="0"/>
    <s v="theater/plays"/>
    <x v="3"/>
    <s v="plays"/>
    <x v="527"/>
    <d v="2015-03-23T05:00:00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n v="1323064800"/>
    <b v="0"/>
    <b v="0"/>
    <s v="theater/plays"/>
    <x v="3"/>
    <s v="plays"/>
    <x v="528"/>
    <d v="2011-12-05T06:00:00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n v="1458277200"/>
    <b v="0"/>
    <b v="1"/>
    <s v="music/electric music"/>
    <x v="1"/>
    <s v="electric music"/>
    <x v="522"/>
    <d v="2016-03-18T05:00:00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n v="1405141200"/>
    <b v="0"/>
    <b v="0"/>
    <s v="music/rock"/>
    <x v="1"/>
    <s v="rock"/>
    <x v="529"/>
    <d v="2014-07-12T05:00:00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n v="1283058000"/>
    <b v="0"/>
    <b v="0"/>
    <s v="theater/plays"/>
    <x v="3"/>
    <s v="plays"/>
    <x v="530"/>
    <d v="2010-08-29T05:00:00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n v="1295762400"/>
    <b v="0"/>
    <b v="0"/>
    <s v="film &amp; video/animation"/>
    <x v="4"/>
    <s v="animation"/>
    <x v="531"/>
    <d v="2011-01-23T06:00:00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n v="1419573600"/>
    <b v="0"/>
    <b v="1"/>
    <s v="music/rock"/>
    <x v="1"/>
    <s v="rock"/>
    <x v="515"/>
    <d v="2014-12-26T06:00:00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n v="1438750800"/>
    <b v="0"/>
    <b v="0"/>
    <s v="film &amp; video/shorts"/>
    <x v="4"/>
    <s v="shorts"/>
    <x v="532"/>
    <d v="2015-08-05T05:00:00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n v="1444798800"/>
    <b v="0"/>
    <b v="1"/>
    <s v="music/rock"/>
    <x v="1"/>
    <s v="rock"/>
    <x v="533"/>
    <d v="2015-10-14T05:00:00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n v="1399179600"/>
    <b v="0"/>
    <b v="0"/>
    <s v="journalism/audio"/>
    <x v="8"/>
    <s v="audio"/>
    <x v="409"/>
    <d v="2014-05-04T05:00:00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n v="1576562400"/>
    <b v="0"/>
    <b v="1"/>
    <s v="food/food trucks"/>
    <x v="0"/>
    <s v="food trucks"/>
    <x v="534"/>
    <d v="2019-12-17T06:00:00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n v="1400821200"/>
    <b v="0"/>
    <b v="1"/>
    <s v="theater/plays"/>
    <x v="3"/>
    <s v="plays"/>
    <x v="53"/>
    <d v="2014-05-23T05:00:00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n v="1510984800"/>
    <b v="0"/>
    <b v="0"/>
    <s v="theater/plays"/>
    <x v="3"/>
    <s v="plays"/>
    <x v="535"/>
    <d v="2017-11-18T06:00:00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n v="1302066000"/>
    <b v="0"/>
    <b v="0"/>
    <s v="music/jazz"/>
    <x v="1"/>
    <s v="jazz"/>
    <x v="536"/>
    <d v="2011-04-06T05:00:00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n v="1322978400"/>
    <b v="0"/>
    <b v="0"/>
    <s v="film &amp; video/science fiction"/>
    <x v="4"/>
    <s v="science fiction"/>
    <x v="537"/>
    <d v="2011-12-04T06:00:00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n v="1313730000"/>
    <b v="0"/>
    <b v="0"/>
    <s v="music/jazz"/>
    <x v="1"/>
    <s v="jazz"/>
    <x v="538"/>
    <d v="2011-08-19T05:00:00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n v="1394085600"/>
    <b v="0"/>
    <b v="0"/>
    <s v="theater/plays"/>
    <x v="3"/>
    <s v="plays"/>
    <x v="539"/>
    <d v="2014-03-06T06:00:00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n v="1305349200"/>
    <b v="0"/>
    <b v="0"/>
    <s v="technology/web"/>
    <x v="2"/>
    <s v="web"/>
    <x v="540"/>
    <d v="2011-05-14T05:00:00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n v="1434344400"/>
    <b v="0"/>
    <b v="1"/>
    <s v="games/video games"/>
    <x v="6"/>
    <s v="video games"/>
    <x v="505"/>
    <d v="2015-06-15T05:00:00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n v="1331186400"/>
    <b v="0"/>
    <b v="0"/>
    <s v="film &amp; video/documentary"/>
    <x v="4"/>
    <s v="documentary"/>
    <x v="541"/>
    <d v="2012-03-08T06:00:00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n v="1336539600"/>
    <b v="0"/>
    <b v="0"/>
    <s v="technology/web"/>
    <x v="2"/>
    <s v="web"/>
    <x v="542"/>
    <d v="2012-05-09T05:00:00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n v="1269752400"/>
    <b v="0"/>
    <b v="0"/>
    <s v="publishing/translations"/>
    <x v="5"/>
    <s v="translations"/>
    <x v="543"/>
    <d v="2010-03-28T05:00:00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n v="1291615200"/>
    <b v="0"/>
    <b v="0"/>
    <s v="music/rock"/>
    <x v="1"/>
    <s v="rock"/>
    <x v="544"/>
    <d v="2010-12-06T06:00:00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n v="1552366800"/>
    <b v="0"/>
    <b v="1"/>
    <s v="food/food trucks"/>
    <x v="0"/>
    <s v="food trucks"/>
    <x v="35"/>
    <d v="2019-03-12T05:00:00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n v="1272171600"/>
    <b v="0"/>
    <b v="0"/>
    <s v="theater/plays"/>
    <x v="3"/>
    <s v="plays"/>
    <x v="152"/>
    <d v="2010-04-25T05:00:00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n v="1436677200"/>
    <b v="0"/>
    <b v="0"/>
    <s v="film &amp; video/documentary"/>
    <x v="4"/>
    <s v="documentary"/>
    <x v="545"/>
    <d v="2015-07-12T05:00:00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n v="1420092000"/>
    <b v="0"/>
    <b v="0"/>
    <s v="publishing/radio &amp; podcasts"/>
    <x v="5"/>
    <s v="radio &amp; podcasts"/>
    <x v="546"/>
    <d v="2015-01-01T06:00:00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n v="1279947600"/>
    <b v="0"/>
    <b v="0"/>
    <s v="games/video games"/>
    <x v="6"/>
    <s v="video games"/>
    <x v="547"/>
    <d v="2010-07-24T05:00:00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n v="1402203600"/>
    <b v="0"/>
    <b v="0"/>
    <s v="theater/plays"/>
    <x v="3"/>
    <s v="plays"/>
    <x v="548"/>
    <d v="2014-06-08T05:00:00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n v="1396933200"/>
    <b v="0"/>
    <b v="0"/>
    <s v="film &amp; video/animation"/>
    <x v="4"/>
    <s v="animation"/>
    <x v="549"/>
    <d v="2014-04-08T05:00:00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n v="1467262800"/>
    <b v="0"/>
    <b v="1"/>
    <s v="theater/plays"/>
    <x v="3"/>
    <s v="plays"/>
    <x v="550"/>
    <d v="2016-06-30T05:00:00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n v="1270530000"/>
    <b v="0"/>
    <b v="1"/>
    <s v="theater/plays"/>
    <x v="3"/>
    <s v="plays"/>
    <x v="551"/>
    <d v="2010-04-06T05:00:00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n v="1457762400"/>
    <b v="0"/>
    <b v="1"/>
    <s v="film &amp; video/drama"/>
    <x v="4"/>
    <s v="drama"/>
    <x v="552"/>
    <d v="2016-03-12T06:00:00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n v="1575525600"/>
    <b v="0"/>
    <b v="0"/>
    <s v="theater/plays"/>
    <x v="3"/>
    <s v="plays"/>
    <x v="462"/>
    <d v="2019-12-05T06:00:00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n v="1279083600"/>
    <b v="0"/>
    <b v="0"/>
    <s v="music/rock"/>
    <x v="1"/>
    <s v="rock"/>
    <x v="553"/>
    <d v="2010-07-14T05:00:00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n v="1424412000"/>
    <b v="0"/>
    <b v="0"/>
    <s v="film &amp; video/documentary"/>
    <x v="4"/>
    <s v="documentary"/>
    <x v="554"/>
    <d v="2015-02-20T06:00:00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b v="0"/>
    <b v="0"/>
    <s v="food/food trucks"/>
    <x v="0"/>
    <s v="food trucks"/>
    <x v="555"/>
    <d v="2013-08-11T05:00:00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n v="1402894800"/>
    <b v="1"/>
    <b v="0"/>
    <s v="technology/wearables"/>
    <x v="2"/>
    <s v="wearables"/>
    <x v="548"/>
    <d v="2014-06-16T05:00:00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n v="1434430800"/>
    <b v="0"/>
    <b v="0"/>
    <s v="theater/plays"/>
    <x v="3"/>
    <s v="plays"/>
    <x v="62"/>
    <d v="2015-06-16T05:00:00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n v="1557896400"/>
    <b v="0"/>
    <b v="0"/>
    <s v="theater/plays"/>
    <x v="3"/>
    <s v="plays"/>
    <x v="556"/>
    <d v="2019-05-15T05:00:00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n v="1297490400"/>
    <b v="0"/>
    <b v="0"/>
    <s v="theater/plays"/>
    <x v="3"/>
    <s v="plays"/>
    <x v="557"/>
    <d v="2011-02-12T06:00:00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n v="1447394400"/>
    <b v="0"/>
    <b v="0"/>
    <s v="publishing/nonfiction"/>
    <x v="5"/>
    <s v="nonfiction"/>
    <x v="27"/>
    <d v="2015-11-13T06:00:00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n v="1458277200"/>
    <b v="0"/>
    <b v="0"/>
    <s v="music/rock"/>
    <x v="1"/>
    <s v="rock"/>
    <x v="558"/>
    <d v="2016-03-18T05:00:00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n v="1395723600"/>
    <b v="0"/>
    <b v="0"/>
    <s v="food/food trucks"/>
    <x v="0"/>
    <s v="food trucks"/>
    <x v="559"/>
    <d v="2014-03-25T05:00:00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n v="1552197600"/>
    <b v="0"/>
    <b v="1"/>
    <s v="music/jazz"/>
    <x v="1"/>
    <s v="jazz"/>
    <x v="426"/>
    <d v="2019-03-10T06:00:00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n v="1549087200"/>
    <b v="0"/>
    <b v="0"/>
    <s v="film &amp; video/science fiction"/>
    <x v="4"/>
    <s v="science fiction"/>
    <x v="560"/>
    <d v="2019-02-02T06:00:00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n v="1356847200"/>
    <b v="0"/>
    <b v="0"/>
    <s v="theater/plays"/>
    <x v="3"/>
    <s v="plays"/>
    <x v="561"/>
    <d v="2012-12-30T06:00:00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n v="1375765200"/>
    <b v="0"/>
    <b v="0"/>
    <s v="theater/plays"/>
    <x v="3"/>
    <s v="plays"/>
    <x v="562"/>
    <d v="2013-08-06T05:00:00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n v="1289800800"/>
    <b v="0"/>
    <b v="0"/>
    <s v="music/electric music"/>
    <x v="1"/>
    <s v="electric music"/>
    <x v="563"/>
    <d v="2010-11-15T06:00:00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n v="1504501200"/>
    <b v="0"/>
    <b v="0"/>
    <s v="theater/plays"/>
    <x v="3"/>
    <s v="plays"/>
    <x v="564"/>
    <d v="2017-09-04T05:00:00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n v="1485669600"/>
    <b v="0"/>
    <b v="0"/>
    <s v="theater/plays"/>
    <x v="3"/>
    <s v="plays"/>
    <x v="565"/>
    <d v="2017-01-29T06:00:00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n v="1462770000"/>
    <b v="0"/>
    <b v="0"/>
    <s v="theater/plays"/>
    <x v="3"/>
    <s v="plays"/>
    <x v="566"/>
    <d v="2016-05-09T05:00:00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n v="1379739600"/>
    <b v="0"/>
    <b v="1"/>
    <s v="music/indie rock"/>
    <x v="1"/>
    <s v="indie rock"/>
    <x v="567"/>
    <d v="2013-09-21T05:00:00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n v="1402722000"/>
    <b v="0"/>
    <b v="0"/>
    <s v="theater/plays"/>
    <x v="3"/>
    <s v="plays"/>
    <x v="568"/>
    <d v="2014-06-14T05:00:00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n v="1369285200"/>
    <b v="0"/>
    <b v="0"/>
    <s v="publishing/nonfiction"/>
    <x v="5"/>
    <s v="nonfiction"/>
    <x v="569"/>
    <d v="2013-05-23T05:00:00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n v="1304744400"/>
    <b v="1"/>
    <b v="1"/>
    <s v="theater/plays"/>
    <x v="3"/>
    <s v="plays"/>
    <x v="570"/>
    <d v="2011-05-07T05:00:00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n v="1468299600"/>
    <b v="0"/>
    <b v="0"/>
    <s v="photography/photography books"/>
    <x v="7"/>
    <s v="photography books"/>
    <x v="571"/>
    <d v="2016-07-12T05:00:00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n v="1474174800"/>
    <b v="0"/>
    <b v="0"/>
    <s v="theater/plays"/>
    <x v="3"/>
    <s v="plays"/>
    <x v="572"/>
    <d v="2016-09-18T05:00:00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n v="1526014800"/>
    <b v="0"/>
    <b v="0"/>
    <s v="music/indie rock"/>
    <x v="1"/>
    <s v="indie rock"/>
    <x v="573"/>
    <d v="2018-05-11T05:00:00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n v="1437454800"/>
    <b v="0"/>
    <b v="0"/>
    <s v="theater/plays"/>
    <x v="3"/>
    <s v="plays"/>
    <x v="574"/>
    <d v="2015-07-21T05:00:00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n v="1422684000"/>
    <b v="0"/>
    <b v="0"/>
    <s v="photography/photography books"/>
    <x v="7"/>
    <s v="photography books"/>
    <x v="511"/>
    <d v="2015-01-31T06:00:00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b v="0"/>
    <b v="0"/>
    <s v="theater/plays"/>
    <x v="3"/>
    <s v="plays"/>
    <x v="575"/>
    <d v="2020-02-10T06:00:00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n v="1286427600"/>
    <b v="0"/>
    <b v="1"/>
    <s v="theater/plays"/>
    <x v="3"/>
    <s v="plays"/>
    <x v="576"/>
    <d v="2010-10-07T05:00:00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n v="1278738000"/>
    <b v="1"/>
    <b v="0"/>
    <s v="food/food trucks"/>
    <x v="0"/>
    <s v="food trucks"/>
    <x v="577"/>
    <d v="2010-07-10T05:00:00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n v="1286427600"/>
    <b v="0"/>
    <b v="0"/>
    <s v="music/indie rock"/>
    <x v="1"/>
    <s v="indie rock"/>
    <x v="578"/>
    <d v="2010-10-07T05:00:00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n v="1467954000"/>
    <b v="0"/>
    <b v="1"/>
    <s v="theater/plays"/>
    <x v="3"/>
    <s v="plays"/>
    <x v="579"/>
    <d v="2016-07-08T05:00:00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n v="1557637200"/>
    <b v="0"/>
    <b v="1"/>
    <s v="theater/plays"/>
    <x v="3"/>
    <s v="plays"/>
    <x v="580"/>
    <d v="2019-05-12T05:00:00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n v="1553922000"/>
    <b v="0"/>
    <b v="0"/>
    <s v="theater/plays"/>
    <x v="3"/>
    <s v="plays"/>
    <x v="581"/>
    <d v="2019-03-30T05:00:00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n v="1416463200"/>
    <b v="0"/>
    <b v="0"/>
    <s v="theater/plays"/>
    <x v="3"/>
    <s v="plays"/>
    <x v="582"/>
    <d v="2014-11-20T06:00:00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n v="1447221600"/>
    <b v="0"/>
    <b v="0"/>
    <s v="film &amp; video/animation"/>
    <x v="4"/>
    <s v="animation"/>
    <x v="336"/>
    <d v="2015-11-11T06:00:00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n v="1491627600"/>
    <b v="0"/>
    <b v="0"/>
    <s v="film &amp; video/television"/>
    <x v="4"/>
    <s v="television"/>
    <x v="583"/>
    <d v="2017-04-08T05:00:00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n v="1363150800"/>
    <b v="0"/>
    <b v="0"/>
    <s v="film &amp; video/television"/>
    <x v="4"/>
    <s v="television"/>
    <x v="584"/>
    <d v="2013-03-13T05:00:00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n v="1330754400"/>
    <b v="0"/>
    <b v="1"/>
    <s v="film &amp; video/animation"/>
    <x v="4"/>
    <s v="animation"/>
    <x v="585"/>
    <d v="2012-03-03T06:00:00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n v="1479794400"/>
    <b v="0"/>
    <b v="0"/>
    <s v="theater/plays"/>
    <x v="3"/>
    <s v="plays"/>
    <x v="586"/>
    <d v="2016-11-22T06:00:00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n v="1281243600"/>
    <b v="0"/>
    <b v="1"/>
    <s v="theater/plays"/>
    <x v="3"/>
    <s v="plays"/>
    <x v="587"/>
    <d v="2010-08-08T05:00:00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n v="1532754000"/>
    <b v="0"/>
    <b v="1"/>
    <s v="film &amp; video/drama"/>
    <x v="4"/>
    <s v="drama"/>
    <x v="588"/>
    <d v="2018-07-28T05:00:00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n v="1453356000"/>
    <b v="0"/>
    <b v="0"/>
    <s v="theater/plays"/>
    <x v="3"/>
    <s v="plays"/>
    <x v="589"/>
    <d v="2016-01-21T06:00:00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n v="1489986000"/>
    <b v="0"/>
    <b v="0"/>
    <s v="theater/plays"/>
    <x v="3"/>
    <s v="plays"/>
    <x v="590"/>
    <d v="2017-03-20T05:00:00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n v="1545804000"/>
    <b v="0"/>
    <b v="0"/>
    <s v="technology/wearables"/>
    <x v="2"/>
    <s v="wearables"/>
    <x v="591"/>
    <d v="2018-12-26T06:00:00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n v="1489899600"/>
    <b v="0"/>
    <b v="0"/>
    <s v="theater/plays"/>
    <x v="3"/>
    <s v="plays"/>
    <x v="592"/>
    <d v="2017-03-19T05:00:00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b v="0"/>
    <b v="0"/>
    <s v="theater/plays"/>
    <x v="3"/>
    <s v="plays"/>
    <x v="593"/>
    <d v="2019-01-03T06:00:00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n v="1539752400"/>
    <b v="0"/>
    <b v="1"/>
    <s v="music/rock"/>
    <x v="1"/>
    <s v="rock"/>
    <x v="594"/>
    <d v="2018-10-17T05:00:00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n v="1364101200"/>
    <b v="0"/>
    <b v="0"/>
    <s v="games/video games"/>
    <x v="6"/>
    <s v="video games"/>
    <x v="595"/>
    <d v="2013-03-24T05:00:00"/>
  </r>
  <r>
    <n v="647"/>
    <s v="Jordan-Wolfe"/>
    <s v="Inverse multimedia Graphic Interface"/>
    <n v="4500"/>
    <n v="1863"/>
    <n v="41.4"/>
    <x v="0"/>
    <n v="18"/>
    <n v="103.5"/>
    <s v="US"/>
    <s v="USD"/>
    <n v="1523250000"/>
    <n v="1525323600"/>
    <b v="0"/>
    <b v="0"/>
    <s v="publishing/translations"/>
    <x v="5"/>
    <s v="translations"/>
    <x v="596"/>
    <d v="2018-05-03T05:00:00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n v="1500872400"/>
    <b v="1"/>
    <b v="0"/>
    <s v="food/food trucks"/>
    <x v="0"/>
    <s v="food trucks"/>
    <x v="597"/>
    <d v="2017-07-24T05:00:00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n v="1288501200"/>
    <b v="1"/>
    <b v="1"/>
    <s v="theater/plays"/>
    <x v="3"/>
    <s v="plays"/>
    <x v="598"/>
    <d v="2010-10-31T05:00:00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b v="0"/>
    <b v="0"/>
    <s v="music/jazz"/>
    <x v="1"/>
    <s v="jazz"/>
    <x v="599"/>
    <d v="2014-08-04T05:00:00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n v="1394344800"/>
    <b v="0"/>
    <b v="0"/>
    <s v="film &amp; video/shorts"/>
    <x v="4"/>
    <s v="shorts"/>
    <x v="600"/>
    <d v="2014-03-09T06:00:00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n v="1474088400"/>
    <b v="0"/>
    <b v="0"/>
    <s v="technology/web"/>
    <x v="2"/>
    <s v="web"/>
    <x v="601"/>
    <d v="2016-09-17T05:00:00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n v="1460264400"/>
    <b v="0"/>
    <b v="0"/>
    <s v="technology/web"/>
    <x v="2"/>
    <s v="web"/>
    <x v="602"/>
    <d v="2016-04-10T05:00:00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n v="1440824400"/>
    <b v="0"/>
    <b v="0"/>
    <s v="music/metal"/>
    <x v="1"/>
    <s v="metal"/>
    <x v="335"/>
    <d v="2015-08-29T05:00:00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n v="1489554000"/>
    <b v="1"/>
    <b v="0"/>
    <s v="photography/photography books"/>
    <x v="7"/>
    <s v="photography books"/>
    <x v="603"/>
    <d v="2017-03-15T05:00:00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b v="0"/>
    <b v="0"/>
    <s v="food/food trucks"/>
    <x v="0"/>
    <s v="food trucks"/>
    <x v="604"/>
    <d v="2018-01-02T06:00:00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n v="1515736800"/>
    <b v="0"/>
    <b v="0"/>
    <s v="film &amp; video/science fiction"/>
    <x v="4"/>
    <s v="science fiction"/>
    <x v="605"/>
    <d v="2018-01-12T06:00:00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n v="1442898000"/>
    <b v="0"/>
    <b v="0"/>
    <s v="music/rock"/>
    <x v="1"/>
    <s v="rock"/>
    <x v="606"/>
    <d v="2015-09-22T05:00:00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n v="1296194400"/>
    <b v="0"/>
    <b v="0"/>
    <s v="film &amp; video/documentary"/>
    <x v="4"/>
    <s v="documentary"/>
    <x v="65"/>
    <d v="2011-01-28T06:00:00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n v="1440910800"/>
    <b v="1"/>
    <b v="0"/>
    <s v="theater/plays"/>
    <x v="3"/>
    <s v="plays"/>
    <x v="607"/>
    <d v="2015-08-30T05:00:00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n v="1335502800"/>
    <b v="0"/>
    <b v="0"/>
    <s v="music/jazz"/>
    <x v="1"/>
    <s v="jazz"/>
    <x v="608"/>
    <d v="2012-04-27T05:00:00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n v="1544680800"/>
    <b v="0"/>
    <b v="0"/>
    <s v="theater/plays"/>
    <x v="3"/>
    <s v="plays"/>
    <x v="609"/>
    <d v="2018-12-13T06:00:00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n v="1288414800"/>
    <b v="0"/>
    <b v="0"/>
    <s v="theater/plays"/>
    <x v="3"/>
    <s v="plays"/>
    <x v="610"/>
    <d v="2010-10-30T05:00:00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n v="1330581600"/>
    <b v="0"/>
    <b v="0"/>
    <s v="music/jazz"/>
    <x v="1"/>
    <s v="jazz"/>
    <x v="541"/>
    <d v="2012-03-01T06:00:00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n v="1311397200"/>
    <b v="0"/>
    <b v="1"/>
    <s v="film &amp; video/documentary"/>
    <x v="4"/>
    <s v="documentary"/>
    <x v="611"/>
    <d v="2011-07-23T05:00:00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b v="0"/>
    <b v="1"/>
    <s v="theater/plays"/>
    <x v="3"/>
    <s v="plays"/>
    <x v="612"/>
    <d v="2013-09-05T05:00:00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n v="1411102800"/>
    <b v="0"/>
    <b v="0"/>
    <s v="journalism/audio"/>
    <x v="8"/>
    <s v="audio"/>
    <x v="613"/>
    <d v="2014-09-19T05:00:00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n v="1344834000"/>
    <b v="0"/>
    <b v="0"/>
    <s v="theater/plays"/>
    <x v="3"/>
    <s v="plays"/>
    <x v="614"/>
    <d v="2012-08-13T05:00:00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n v="1499230800"/>
    <b v="0"/>
    <b v="0"/>
    <s v="theater/plays"/>
    <x v="3"/>
    <s v="plays"/>
    <x v="615"/>
    <d v="2017-07-05T05:00:00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n v="1457416800"/>
    <b v="0"/>
    <b v="0"/>
    <s v="music/indie rock"/>
    <x v="1"/>
    <s v="indie rock"/>
    <x v="90"/>
    <d v="2016-03-08T06:00:00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n v="1280898000"/>
    <b v="0"/>
    <b v="1"/>
    <s v="theater/plays"/>
    <x v="3"/>
    <s v="plays"/>
    <x v="616"/>
    <d v="2010-08-04T05:00:00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n v="1522472400"/>
    <b v="0"/>
    <b v="0"/>
    <s v="theater/plays"/>
    <x v="3"/>
    <s v="plays"/>
    <x v="617"/>
    <d v="2018-03-31T05:00:00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n v="1462510800"/>
    <b v="0"/>
    <b v="0"/>
    <s v="music/indie rock"/>
    <x v="1"/>
    <s v="indie rock"/>
    <x v="618"/>
    <d v="2016-05-06T05:00:00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n v="1317790800"/>
    <b v="0"/>
    <b v="0"/>
    <s v="photography/photography books"/>
    <x v="7"/>
    <s v="photography books"/>
    <x v="619"/>
    <d v="2011-10-05T05:00:00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n v="1568782800"/>
    <b v="0"/>
    <b v="0"/>
    <s v="journalism/audio"/>
    <x v="8"/>
    <s v="audio"/>
    <x v="620"/>
    <d v="2019-09-18T05:00:00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n v="1349413200"/>
    <b v="0"/>
    <b v="0"/>
    <s v="photography/photography books"/>
    <x v="7"/>
    <s v="photography books"/>
    <x v="621"/>
    <d v="2012-10-05T05:00:00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n v="1472446800"/>
    <b v="0"/>
    <b v="0"/>
    <s v="publishing/fiction"/>
    <x v="5"/>
    <s v="fiction"/>
    <x v="622"/>
    <d v="2016-08-29T05:00:00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n v="1548050400"/>
    <b v="0"/>
    <b v="0"/>
    <s v="film &amp; video/drama"/>
    <x v="4"/>
    <s v="drama"/>
    <x v="35"/>
    <d v="2019-01-21T06:00:00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n v="1571806800"/>
    <b v="0"/>
    <b v="1"/>
    <s v="food/food trucks"/>
    <x v="0"/>
    <s v="food trucks"/>
    <x v="623"/>
    <d v="2019-10-23T05:00:00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n v="1576476000"/>
    <b v="0"/>
    <b v="1"/>
    <s v="games/mobile games"/>
    <x v="6"/>
    <s v="mobile games"/>
    <x v="624"/>
    <d v="2019-12-16T06:00:00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b v="0"/>
    <b v="0"/>
    <s v="theater/plays"/>
    <x v="3"/>
    <s v="plays"/>
    <x v="625"/>
    <d v="2011-12-27T06:00:00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n v="1387519200"/>
    <b v="0"/>
    <b v="0"/>
    <s v="theater/plays"/>
    <x v="3"/>
    <s v="plays"/>
    <x v="626"/>
    <d v="2013-12-20T06:00:00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n v="1537246800"/>
    <b v="0"/>
    <b v="0"/>
    <s v="theater/plays"/>
    <x v="3"/>
    <s v="plays"/>
    <x v="627"/>
    <d v="2018-09-18T05:00:00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n v="1279515600"/>
    <b v="0"/>
    <b v="0"/>
    <s v="publishing/nonfiction"/>
    <x v="5"/>
    <s v="nonfiction"/>
    <x v="628"/>
    <d v="2010-07-19T05:00:00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n v="1442379600"/>
    <b v="0"/>
    <b v="0"/>
    <s v="theater/plays"/>
    <x v="3"/>
    <s v="plays"/>
    <x v="629"/>
    <d v="2015-09-16T05:00:00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n v="1523077200"/>
    <b v="0"/>
    <b v="0"/>
    <s v="technology/wearables"/>
    <x v="2"/>
    <s v="wearables"/>
    <x v="630"/>
    <d v="2018-04-07T05:00:00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n v="1489554000"/>
    <b v="0"/>
    <b v="0"/>
    <s v="theater/plays"/>
    <x v="3"/>
    <s v="plays"/>
    <x v="631"/>
    <d v="2017-03-15T05:00:00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n v="1548482400"/>
    <b v="0"/>
    <b v="1"/>
    <s v="film &amp; video/television"/>
    <x v="4"/>
    <s v="television"/>
    <x v="632"/>
    <d v="2019-01-26T06:00:00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n v="1384063200"/>
    <b v="0"/>
    <b v="0"/>
    <s v="technology/web"/>
    <x v="2"/>
    <s v="web"/>
    <x v="633"/>
    <d v="2013-11-10T06:00:00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n v="1322892000"/>
    <b v="0"/>
    <b v="1"/>
    <s v="film &amp; video/documentary"/>
    <x v="4"/>
    <s v="documentary"/>
    <x v="634"/>
    <d v="2011-12-03T06:00:00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n v="1350709200"/>
    <b v="1"/>
    <b v="1"/>
    <s v="film &amp; video/documentary"/>
    <x v="4"/>
    <s v="documentary"/>
    <x v="635"/>
    <d v="2012-10-20T05:00:00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n v="1564203600"/>
    <b v="0"/>
    <b v="0"/>
    <s v="music/rock"/>
    <x v="1"/>
    <s v="rock"/>
    <x v="636"/>
    <d v="2019-07-27T05:00:00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n v="1509685200"/>
    <b v="0"/>
    <b v="0"/>
    <s v="theater/plays"/>
    <x v="3"/>
    <s v="plays"/>
    <x v="637"/>
    <d v="2017-11-03T05:00:00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n v="1514959200"/>
    <b v="0"/>
    <b v="0"/>
    <s v="theater/plays"/>
    <x v="3"/>
    <s v="plays"/>
    <x v="638"/>
    <d v="2018-01-03T06:00:00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n v="1448863200"/>
    <b v="1"/>
    <b v="0"/>
    <s v="music/rock"/>
    <x v="1"/>
    <s v="rock"/>
    <x v="639"/>
    <d v="2015-11-30T06:00:00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n v="1429592400"/>
    <b v="0"/>
    <b v="1"/>
    <s v="theater/plays"/>
    <x v="3"/>
    <s v="plays"/>
    <x v="640"/>
    <d v="2015-04-21T05:00:00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n v="1522645200"/>
    <b v="0"/>
    <b v="0"/>
    <s v="music/electric music"/>
    <x v="1"/>
    <s v="electric music"/>
    <x v="641"/>
    <d v="2018-04-02T05:00:00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n v="1323324000"/>
    <b v="0"/>
    <b v="0"/>
    <s v="technology/wearables"/>
    <x v="2"/>
    <s v="wearables"/>
    <x v="642"/>
    <d v="2011-12-08T06:00:00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n v="1561525200"/>
    <b v="0"/>
    <b v="0"/>
    <s v="film &amp; video/drama"/>
    <x v="4"/>
    <s v="drama"/>
    <x v="230"/>
    <d v="2019-06-26T05:00:00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b v="0"/>
    <b v="0"/>
    <s v="technology/wearables"/>
    <x v="2"/>
    <s v="wearables"/>
    <x v="67"/>
    <d v="2010-02-09T06:00:00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n v="1301806800"/>
    <b v="1"/>
    <b v="0"/>
    <s v="theater/plays"/>
    <x v="3"/>
    <s v="plays"/>
    <x v="643"/>
    <d v="2011-04-03T05:00:00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n v="1374901200"/>
    <b v="0"/>
    <b v="0"/>
    <s v="technology/wearables"/>
    <x v="2"/>
    <s v="wearables"/>
    <x v="644"/>
    <d v="2013-07-27T05:00:00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n v="1336453200"/>
    <b v="1"/>
    <b v="1"/>
    <s v="publishing/translations"/>
    <x v="5"/>
    <s v="translations"/>
    <x v="645"/>
    <d v="2012-05-08T05:00:00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n v="1468904400"/>
    <b v="0"/>
    <b v="0"/>
    <s v="film &amp; video/animation"/>
    <x v="4"/>
    <s v="animation"/>
    <x v="646"/>
    <d v="2016-07-19T05:00:00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n v="1387087200"/>
    <b v="0"/>
    <b v="0"/>
    <s v="publishing/nonfiction"/>
    <x v="5"/>
    <s v="nonfiction"/>
    <x v="626"/>
    <d v="2013-12-15T06:00:00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n v="1547445600"/>
    <b v="0"/>
    <b v="1"/>
    <s v="technology/web"/>
    <x v="2"/>
    <s v="web"/>
    <x v="647"/>
    <d v="2019-01-14T06:00:00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n v="1547359200"/>
    <b v="0"/>
    <b v="0"/>
    <s v="film &amp; video/drama"/>
    <x v="4"/>
    <s v="drama"/>
    <x v="159"/>
    <d v="2019-01-13T06:00:00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n v="1496293200"/>
    <b v="0"/>
    <b v="0"/>
    <s v="theater/plays"/>
    <x v="3"/>
    <s v="plays"/>
    <x v="648"/>
    <d v="2017-06-01T05:00:00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n v="1335416400"/>
    <b v="0"/>
    <b v="0"/>
    <s v="theater/plays"/>
    <x v="3"/>
    <s v="plays"/>
    <x v="267"/>
    <d v="2012-04-26T05:00:00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n v="1532149200"/>
    <b v="0"/>
    <b v="1"/>
    <s v="theater/plays"/>
    <x v="3"/>
    <s v="plays"/>
    <x v="649"/>
    <d v="2018-07-21T05:00:00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n v="1453788000"/>
    <b v="1"/>
    <b v="1"/>
    <s v="theater/plays"/>
    <x v="3"/>
    <s v="plays"/>
    <x v="248"/>
    <d v="2016-01-26T06:00:00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n v="1471496400"/>
    <b v="0"/>
    <b v="0"/>
    <s v="theater/plays"/>
    <x v="3"/>
    <s v="plays"/>
    <x v="571"/>
    <d v="2016-08-18T05:00:00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n v="1472878800"/>
    <b v="0"/>
    <b v="0"/>
    <s v="publishing/radio &amp; podcasts"/>
    <x v="5"/>
    <s v="radio &amp; podcasts"/>
    <x v="650"/>
    <d v="2016-09-03T05:00:00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n v="1408510800"/>
    <b v="0"/>
    <b v="0"/>
    <s v="music/rock"/>
    <x v="1"/>
    <s v="rock"/>
    <x v="1"/>
    <d v="2014-08-20T05:00:00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n v="1281589200"/>
    <b v="0"/>
    <b v="0"/>
    <s v="games/mobile games"/>
    <x v="6"/>
    <s v="mobile games"/>
    <x v="651"/>
    <d v="2010-08-12T05:00:00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n v="1375851600"/>
    <b v="0"/>
    <b v="1"/>
    <s v="theater/plays"/>
    <x v="3"/>
    <s v="plays"/>
    <x v="652"/>
    <d v="2013-08-07T05:00:00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n v="1315803600"/>
    <b v="0"/>
    <b v="0"/>
    <s v="film &amp; video/documentary"/>
    <x v="4"/>
    <s v="documentary"/>
    <x v="653"/>
    <d v="2011-09-12T05:00:00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n v="1373691600"/>
    <b v="0"/>
    <b v="0"/>
    <s v="technology/wearables"/>
    <x v="2"/>
    <s v="wearables"/>
    <x v="654"/>
    <d v="2013-07-13T05:00:00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n v="1339218000"/>
    <b v="0"/>
    <b v="0"/>
    <s v="publishing/fiction"/>
    <x v="5"/>
    <s v="fiction"/>
    <x v="655"/>
    <d v="2012-06-09T05:00:00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n v="1520402400"/>
    <b v="0"/>
    <b v="1"/>
    <s v="theater/plays"/>
    <x v="3"/>
    <s v="plays"/>
    <x v="656"/>
    <d v="2018-03-07T06:00:00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n v="1523336400"/>
    <b v="0"/>
    <b v="0"/>
    <s v="music/rock"/>
    <x v="1"/>
    <s v="rock"/>
    <x v="657"/>
    <d v="2018-04-10T05:00:00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n v="1512280800"/>
    <b v="0"/>
    <b v="0"/>
    <s v="film &amp; video/documentary"/>
    <x v="4"/>
    <s v="documentary"/>
    <x v="265"/>
    <d v="2017-12-03T06:00:00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n v="1458709200"/>
    <b v="0"/>
    <b v="0"/>
    <s v="theater/plays"/>
    <x v="3"/>
    <s v="plays"/>
    <x v="658"/>
    <d v="2016-03-23T05:00:00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n v="1414126800"/>
    <b v="0"/>
    <b v="1"/>
    <s v="theater/plays"/>
    <x v="3"/>
    <s v="plays"/>
    <x v="659"/>
    <d v="2014-10-24T05:00:00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n v="1416204000"/>
    <b v="0"/>
    <b v="0"/>
    <s v="games/mobile games"/>
    <x v="6"/>
    <s v="mobile games"/>
    <x v="660"/>
    <d v="2014-11-17T06:00:00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n v="1288501200"/>
    <b v="0"/>
    <b v="1"/>
    <s v="theater/plays"/>
    <x v="3"/>
    <s v="plays"/>
    <x v="661"/>
    <d v="2010-10-31T05:00:00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n v="1552971600"/>
    <b v="0"/>
    <b v="0"/>
    <s v="technology/web"/>
    <x v="2"/>
    <s v="web"/>
    <x v="4"/>
    <d v="2019-03-19T05:00:00"/>
  </r>
  <r>
    <n v="728"/>
    <s v="Stewart Inc"/>
    <s v="Versatile mission-critical knowledgebase"/>
    <n v="4200"/>
    <n v="735"/>
    <n v="17.5"/>
    <x v="0"/>
    <n v="10"/>
    <n v="73.5"/>
    <s v="US"/>
    <s v="USD"/>
    <n v="1464152400"/>
    <n v="1465102800"/>
    <b v="0"/>
    <b v="0"/>
    <s v="theater/plays"/>
    <x v="3"/>
    <s v="plays"/>
    <x v="662"/>
    <d v="2016-06-05T05:00:00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n v="1360130400"/>
    <b v="0"/>
    <b v="0"/>
    <s v="film &amp; video/drama"/>
    <x v="4"/>
    <s v="drama"/>
    <x v="663"/>
    <d v="2013-02-06T06:00:00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n v="1432875600"/>
    <b v="0"/>
    <b v="0"/>
    <s v="technology/wearables"/>
    <x v="2"/>
    <s v="wearables"/>
    <x v="664"/>
    <d v="2015-05-29T05:00:00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n v="1500872400"/>
    <b v="0"/>
    <b v="0"/>
    <s v="technology/web"/>
    <x v="2"/>
    <s v="web"/>
    <x v="665"/>
    <d v="2017-07-24T05:00:00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n v="1492146000"/>
    <b v="0"/>
    <b v="1"/>
    <s v="music/rock"/>
    <x v="1"/>
    <s v="rock"/>
    <x v="666"/>
    <d v="2017-04-14T05:00:00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n v="1407301200"/>
    <b v="0"/>
    <b v="0"/>
    <s v="music/metal"/>
    <x v="1"/>
    <s v="metal"/>
    <x v="43"/>
    <d v="2014-08-06T05:00:00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n v="1486620000"/>
    <b v="0"/>
    <b v="1"/>
    <s v="theater/plays"/>
    <x v="3"/>
    <s v="plays"/>
    <x v="667"/>
    <d v="2017-02-09T06:00:00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n v="1459918800"/>
    <b v="0"/>
    <b v="0"/>
    <s v="photography/photography books"/>
    <x v="7"/>
    <s v="photography books"/>
    <x v="668"/>
    <d v="2016-04-06T05:00:00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n v="1424757600"/>
    <b v="0"/>
    <b v="0"/>
    <s v="publishing/nonfiction"/>
    <x v="5"/>
    <s v="nonfiction"/>
    <x v="669"/>
    <d v="2015-02-24T06:00:00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b v="0"/>
    <b v="0"/>
    <s v="music/indie rock"/>
    <x v="1"/>
    <s v="indie rock"/>
    <x v="670"/>
    <d v="2016-11-23T06:00:00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b v="0"/>
    <b v="1"/>
    <s v="theater/plays"/>
    <x v="3"/>
    <s v="plays"/>
    <x v="671"/>
    <d v="2014-12-08T06:00:00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n v="1341032400"/>
    <b v="0"/>
    <b v="0"/>
    <s v="music/indie rock"/>
    <x v="1"/>
    <s v="indie rock"/>
    <x v="672"/>
    <d v="2012-06-30T05:00:00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b v="0"/>
    <b v="0"/>
    <s v="theater/plays"/>
    <x v="3"/>
    <s v="plays"/>
    <x v="673"/>
    <d v="2017-02-06T06:00:00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n v="1274677200"/>
    <b v="0"/>
    <b v="0"/>
    <s v="theater/plays"/>
    <x v="3"/>
    <s v="plays"/>
    <x v="674"/>
    <d v="2010-05-24T05:00:00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n v="1267509600"/>
    <b v="0"/>
    <b v="0"/>
    <s v="music/electric music"/>
    <x v="1"/>
    <s v="electric music"/>
    <x v="675"/>
    <d v="2010-03-02T06:00:00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n v="1445922000"/>
    <b v="0"/>
    <b v="1"/>
    <s v="theater/plays"/>
    <x v="3"/>
    <s v="plays"/>
    <x v="676"/>
    <d v="2015-10-27T05:00:00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n v="1534050000"/>
    <b v="0"/>
    <b v="1"/>
    <s v="theater/plays"/>
    <x v="3"/>
    <s v="plays"/>
    <x v="342"/>
    <d v="2018-08-12T05:00:00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b v="0"/>
    <b v="0"/>
    <s v="technology/wearables"/>
    <x v="2"/>
    <s v="wearables"/>
    <x v="677"/>
    <d v="2010-06-26T05:00:00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b v="0"/>
    <b v="0"/>
    <s v="technology/web"/>
    <x v="2"/>
    <s v="web"/>
    <x v="678"/>
    <d v="2011-10-14T05:00:00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b v="0"/>
    <b v="0"/>
    <s v="theater/plays"/>
    <x v="3"/>
    <s v="plays"/>
    <x v="679"/>
    <d v="2010-09-13T05:00:00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n v="1269579600"/>
    <b v="0"/>
    <b v="1"/>
    <s v="film &amp; video/animation"/>
    <x v="4"/>
    <s v="animation"/>
    <x v="680"/>
    <d v="2010-03-26T05:00:00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n v="1413781200"/>
    <b v="0"/>
    <b v="1"/>
    <s v="technology/wearables"/>
    <x v="2"/>
    <s v="wearables"/>
    <x v="681"/>
    <d v="2014-10-20T05:00:00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b v="0"/>
    <b v="0"/>
    <s v="music/electric music"/>
    <x v="1"/>
    <s v="electric music"/>
    <x v="682"/>
    <d v="2010-07-26T05:00:00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n v="1459486800"/>
    <b v="1"/>
    <b v="1"/>
    <s v="publishing/nonfiction"/>
    <x v="5"/>
    <s v="nonfiction"/>
    <x v="683"/>
    <d v="2016-04-01T05:00:00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n v="1282539600"/>
    <b v="0"/>
    <b v="1"/>
    <s v="theater/plays"/>
    <x v="3"/>
    <s v="plays"/>
    <x v="684"/>
    <d v="2010-08-23T05:00:00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n v="1275886800"/>
    <b v="0"/>
    <b v="0"/>
    <s v="photography/photography books"/>
    <x v="7"/>
    <s v="photography books"/>
    <x v="674"/>
    <d v="2010-06-07T05:00:00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n v="1355983200"/>
    <b v="0"/>
    <b v="0"/>
    <s v="theater/plays"/>
    <x v="3"/>
    <s v="plays"/>
    <x v="685"/>
    <d v="2012-12-20T06:00:00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n v="1515391200"/>
    <b v="0"/>
    <b v="1"/>
    <s v="theater/plays"/>
    <x v="3"/>
    <s v="plays"/>
    <x v="605"/>
    <d v="2018-01-08T06:00:00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n v="1422252000"/>
    <b v="0"/>
    <b v="0"/>
    <s v="theater/plays"/>
    <x v="3"/>
    <s v="plays"/>
    <x v="686"/>
    <d v="2015-01-26T06:00:00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n v="1305522000"/>
    <b v="0"/>
    <b v="0"/>
    <s v="film &amp; video/drama"/>
    <x v="4"/>
    <s v="drama"/>
    <x v="687"/>
    <d v="2011-05-16T05:00:00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n v="1414904400"/>
    <b v="0"/>
    <b v="0"/>
    <s v="music/rock"/>
    <x v="1"/>
    <s v="rock"/>
    <x v="688"/>
    <d v="2014-11-02T05:00:00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n v="1520402400"/>
    <b v="0"/>
    <b v="0"/>
    <s v="music/electric music"/>
    <x v="1"/>
    <s v="electric music"/>
    <x v="689"/>
    <d v="2018-03-07T06:00:00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n v="1567141200"/>
    <b v="0"/>
    <b v="1"/>
    <s v="games/video games"/>
    <x v="6"/>
    <s v="video games"/>
    <x v="690"/>
    <d v="2019-08-30T05:00:00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n v="1501131600"/>
    <b v="0"/>
    <b v="0"/>
    <s v="music/rock"/>
    <x v="1"/>
    <s v="rock"/>
    <x v="691"/>
    <d v="2017-07-27T05:00:00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n v="1355032800"/>
    <b v="0"/>
    <b v="0"/>
    <s v="music/jazz"/>
    <x v="1"/>
    <s v="jazz"/>
    <x v="692"/>
    <d v="2012-12-09T06:00:00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n v="1339477200"/>
    <b v="0"/>
    <b v="1"/>
    <s v="theater/plays"/>
    <x v="3"/>
    <s v="plays"/>
    <x v="693"/>
    <d v="2012-06-12T05:00:00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n v="1305954000"/>
    <b v="0"/>
    <b v="0"/>
    <s v="music/rock"/>
    <x v="1"/>
    <s v="rock"/>
    <x v="694"/>
    <d v="2011-05-21T05:00:00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n v="1494392400"/>
    <b v="1"/>
    <b v="1"/>
    <s v="music/indie rock"/>
    <x v="1"/>
    <s v="indie rock"/>
    <x v="695"/>
    <d v="2017-05-10T05:00:00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n v="1537419600"/>
    <b v="0"/>
    <b v="0"/>
    <s v="film &amp; video/science fiction"/>
    <x v="4"/>
    <s v="science fiction"/>
    <x v="123"/>
    <d v="2018-09-20T05:00:00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n v="1447999200"/>
    <b v="0"/>
    <b v="0"/>
    <s v="publishing/translations"/>
    <x v="5"/>
    <s v="translations"/>
    <x v="696"/>
    <d v="2015-11-20T06:00:00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b v="0"/>
    <b v="0"/>
    <s v="theater/plays"/>
    <x v="3"/>
    <s v="plays"/>
    <x v="626"/>
    <d v="2013-12-26T06:00:00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n v="1378789200"/>
    <b v="0"/>
    <b v="0"/>
    <s v="games/video games"/>
    <x v="6"/>
    <s v="video games"/>
    <x v="697"/>
    <d v="2013-09-10T05:00:00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n v="1398056400"/>
    <b v="0"/>
    <b v="1"/>
    <s v="theater/plays"/>
    <x v="3"/>
    <s v="plays"/>
    <x v="698"/>
    <d v="2014-04-21T05:00:00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b v="0"/>
    <b v="0"/>
    <s v="theater/plays"/>
    <x v="3"/>
    <s v="plays"/>
    <x v="699"/>
    <d v="2019-02-22T06:00:00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n v="1550037600"/>
    <b v="0"/>
    <b v="0"/>
    <s v="music/indie rock"/>
    <x v="1"/>
    <s v="indie rock"/>
    <x v="700"/>
    <d v="2019-02-13T06:00:00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n v="1492923600"/>
    <b v="0"/>
    <b v="0"/>
    <s v="theater/plays"/>
    <x v="3"/>
    <s v="plays"/>
    <x v="701"/>
    <d v="2017-04-23T05:00:00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n v="1467522000"/>
    <b v="0"/>
    <b v="0"/>
    <s v="technology/web"/>
    <x v="2"/>
    <s v="web"/>
    <x v="702"/>
    <d v="2016-07-03T05:00:00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b v="0"/>
    <b v="0"/>
    <s v="music/rock"/>
    <x v="1"/>
    <s v="rock"/>
    <x v="703"/>
    <d v="2014-11-16T06:00:00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n v="1563771600"/>
    <b v="0"/>
    <b v="0"/>
    <s v="theater/plays"/>
    <x v="3"/>
    <s v="plays"/>
    <x v="704"/>
    <d v="2019-07-22T05:00:00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n v="1319259600"/>
    <b v="0"/>
    <b v="0"/>
    <s v="theater/plays"/>
    <x v="3"/>
    <s v="plays"/>
    <x v="431"/>
    <d v="2011-10-22T05:00:00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n v="1313643600"/>
    <b v="0"/>
    <b v="0"/>
    <s v="film &amp; video/animation"/>
    <x v="4"/>
    <s v="animation"/>
    <x v="705"/>
    <d v="2011-08-18T05:00:00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n v="1440306000"/>
    <b v="0"/>
    <b v="1"/>
    <s v="theater/plays"/>
    <x v="3"/>
    <s v="plays"/>
    <x v="706"/>
    <d v="2015-08-23T05:00:00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n v="1470805200"/>
    <b v="0"/>
    <b v="1"/>
    <s v="film &amp; video/drama"/>
    <x v="4"/>
    <s v="drama"/>
    <x v="707"/>
    <d v="2016-08-10T05:00:00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n v="1292911200"/>
    <b v="0"/>
    <b v="0"/>
    <s v="theater/plays"/>
    <x v="3"/>
    <s v="plays"/>
    <x v="708"/>
    <d v="2010-12-21T06:00:00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n v="1301374800"/>
    <b v="0"/>
    <b v="1"/>
    <s v="film &amp; video/animation"/>
    <x v="4"/>
    <s v="animation"/>
    <x v="709"/>
    <d v="2011-03-29T05:00:00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n v="1387864800"/>
    <b v="0"/>
    <b v="0"/>
    <s v="music/rock"/>
    <x v="1"/>
    <s v="rock"/>
    <x v="710"/>
    <d v="2013-12-24T06:00:00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n v="1458190800"/>
    <b v="0"/>
    <b v="0"/>
    <s v="technology/web"/>
    <x v="2"/>
    <s v="web"/>
    <x v="711"/>
    <d v="2016-03-17T05:00:00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n v="1559278800"/>
    <b v="0"/>
    <b v="1"/>
    <s v="film &amp; video/animation"/>
    <x v="4"/>
    <s v="animation"/>
    <x v="157"/>
    <d v="2019-05-31T05:00:00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n v="1522731600"/>
    <b v="0"/>
    <b v="1"/>
    <s v="music/jazz"/>
    <x v="1"/>
    <s v="jazz"/>
    <x v="630"/>
    <d v="2018-04-03T05:00:00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n v="1306731600"/>
    <b v="0"/>
    <b v="0"/>
    <s v="music/rock"/>
    <x v="1"/>
    <s v="rock"/>
    <x v="712"/>
    <d v="2011-05-30T05:00:00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n v="1352527200"/>
    <b v="0"/>
    <b v="0"/>
    <s v="film &amp; video/animation"/>
    <x v="4"/>
    <s v="animation"/>
    <x v="93"/>
    <d v="2012-11-10T06:00:00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n v="1404363600"/>
    <b v="0"/>
    <b v="0"/>
    <s v="theater/plays"/>
    <x v="3"/>
    <s v="plays"/>
    <x v="713"/>
    <d v="2014-07-03T05:00:00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n v="1266645600"/>
    <b v="0"/>
    <b v="0"/>
    <s v="theater/plays"/>
    <x v="3"/>
    <s v="plays"/>
    <x v="714"/>
    <d v="2010-02-20T06:00:00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n v="1482818400"/>
    <b v="0"/>
    <b v="0"/>
    <s v="food/food trucks"/>
    <x v="0"/>
    <s v="food trucks"/>
    <x v="715"/>
    <d v="2016-12-27T06:00:00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n v="1374642000"/>
    <b v="0"/>
    <b v="1"/>
    <s v="theater/plays"/>
    <x v="3"/>
    <s v="plays"/>
    <x v="716"/>
    <d v="2013-07-24T05:00:00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n v="1372482000"/>
    <b v="0"/>
    <b v="0"/>
    <s v="publishing/nonfiction"/>
    <x v="5"/>
    <s v="nonfiction"/>
    <x v="448"/>
    <d v="2013-06-29T05:00:00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n v="1514959200"/>
    <b v="0"/>
    <b v="0"/>
    <s v="music/rock"/>
    <x v="1"/>
    <s v="rock"/>
    <x v="717"/>
    <d v="2018-01-03T06:00:00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n v="1478235600"/>
    <b v="0"/>
    <b v="0"/>
    <s v="film &amp; video/drama"/>
    <x v="4"/>
    <s v="drama"/>
    <x v="718"/>
    <d v="2016-11-04T05:00:00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n v="1408078800"/>
    <b v="0"/>
    <b v="1"/>
    <s v="games/mobile games"/>
    <x v="6"/>
    <s v="mobile games"/>
    <x v="719"/>
    <d v="2014-08-15T05:00:00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n v="1548136800"/>
    <b v="0"/>
    <b v="0"/>
    <s v="technology/web"/>
    <x v="2"/>
    <s v="web"/>
    <x v="720"/>
    <d v="2019-01-22T06:00:00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n v="1340859600"/>
    <b v="0"/>
    <b v="1"/>
    <s v="theater/plays"/>
    <x v="3"/>
    <s v="plays"/>
    <x v="721"/>
    <d v="2012-06-28T05:00:00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n v="1454479200"/>
    <b v="0"/>
    <b v="0"/>
    <s v="theater/plays"/>
    <x v="3"/>
    <s v="plays"/>
    <x v="722"/>
    <d v="2016-02-03T06:00:00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b v="0"/>
    <b v="0"/>
    <s v="music/rock"/>
    <x v="1"/>
    <s v="rock"/>
    <x v="139"/>
    <d v="2015-06-16T05:00:00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n v="1579672800"/>
    <b v="0"/>
    <b v="1"/>
    <s v="photography/photography books"/>
    <x v="7"/>
    <s v="photography books"/>
    <x v="723"/>
    <d v="2020-01-22T06:00:00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b v="0"/>
    <b v="0"/>
    <s v="photography/photography books"/>
    <x v="7"/>
    <s v="photography books"/>
    <x v="704"/>
    <d v="2019-07-06T05:00:00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n v="1551506400"/>
    <b v="0"/>
    <b v="0"/>
    <s v="theater/plays"/>
    <x v="3"/>
    <s v="plays"/>
    <x v="724"/>
    <d v="2019-03-02T06:00:00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n v="1516600800"/>
    <b v="0"/>
    <b v="0"/>
    <s v="music/rock"/>
    <x v="1"/>
    <s v="rock"/>
    <x v="725"/>
    <d v="2018-01-22T06:00:00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n v="1420437600"/>
    <b v="0"/>
    <b v="0"/>
    <s v="film &amp; video/documentary"/>
    <x v="4"/>
    <s v="documentary"/>
    <x v="660"/>
    <d v="2015-01-05T06:00:00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n v="1332997200"/>
    <b v="0"/>
    <b v="1"/>
    <s v="film &amp; video/drama"/>
    <x v="4"/>
    <s v="drama"/>
    <x v="726"/>
    <d v="2012-03-29T05:00:00"/>
  </r>
  <r>
    <n v="807"/>
    <s v="Walker-Taylor"/>
    <s v="Automated uniform concept"/>
    <n v="700"/>
    <n v="1848"/>
    <n v="264"/>
    <x v="1"/>
    <n v="43"/>
    <n v="42.97674418604651"/>
    <s v="US"/>
    <s v="USD"/>
    <n v="1571115600"/>
    <n v="1574920800"/>
    <b v="0"/>
    <b v="1"/>
    <s v="theater/plays"/>
    <x v="3"/>
    <s v="plays"/>
    <x v="727"/>
    <d v="2019-11-28T06:00:00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n v="1464930000"/>
    <b v="0"/>
    <b v="0"/>
    <s v="food/food trucks"/>
    <x v="0"/>
    <s v="food trucks"/>
    <x v="728"/>
    <d v="2016-06-03T05:00:00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n v="1345006800"/>
    <b v="0"/>
    <b v="0"/>
    <s v="film &amp; video/documentary"/>
    <x v="4"/>
    <s v="documentary"/>
    <x v="729"/>
    <d v="2012-08-15T05:00:00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n v="1512712800"/>
    <b v="0"/>
    <b v="1"/>
    <s v="theater/plays"/>
    <x v="3"/>
    <s v="plays"/>
    <x v="730"/>
    <d v="2017-12-08T06:00:00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n v="1452492000"/>
    <b v="0"/>
    <b v="1"/>
    <s v="games/video games"/>
    <x v="6"/>
    <s v="video games"/>
    <x v="731"/>
    <d v="2016-01-11T06:00:00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n v="1524286800"/>
    <b v="0"/>
    <b v="0"/>
    <s v="publishing/nonfiction"/>
    <x v="5"/>
    <s v="nonfiction"/>
    <x v="78"/>
    <d v="2018-04-21T05:00:00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n v="1346907600"/>
    <b v="0"/>
    <b v="0"/>
    <s v="games/video games"/>
    <x v="6"/>
    <s v="video games"/>
    <x v="732"/>
    <d v="2012-09-06T05:00:00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n v="1464498000"/>
    <b v="0"/>
    <b v="1"/>
    <s v="music/rock"/>
    <x v="1"/>
    <s v="rock"/>
    <x v="733"/>
    <d v="2016-05-29T05:00:00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n v="1514181600"/>
    <b v="0"/>
    <b v="0"/>
    <s v="music/rock"/>
    <x v="1"/>
    <s v="rock"/>
    <x v="734"/>
    <d v="2017-12-25T06:00:00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n v="1392184800"/>
    <b v="1"/>
    <b v="1"/>
    <s v="theater/plays"/>
    <x v="3"/>
    <s v="plays"/>
    <x v="406"/>
    <d v="2014-02-12T06:00:00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n v="1559365200"/>
    <b v="0"/>
    <b v="1"/>
    <s v="publishing/nonfiction"/>
    <x v="5"/>
    <s v="nonfiction"/>
    <x v="735"/>
    <d v="2019-06-01T05:00:00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n v="1549173600"/>
    <b v="0"/>
    <b v="1"/>
    <s v="theater/plays"/>
    <x v="3"/>
    <s v="plays"/>
    <x v="736"/>
    <d v="2019-02-03T06:00:00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n v="1355032800"/>
    <b v="1"/>
    <b v="0"/>
    <s v="games/video games"/>
    <x v="6"/>
    <s v="video games"/>
    <x v="737"/>
    <d v="2012-12-09T06:00:00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n v="1533963600"/>
    <b v="0"/>
    <b v="1"/>
    <s v="music/rock"/>
    <x v="1"/>
    <s v="rock"/>
    <x v="192"/>
    <d v="2018-08-11T05:00:00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n v="1489381200"/>
    <b v="0"/>
    <b v="0"/>
    <s v="film &amp; video/documentary"/>
    <x v="4"/>
    <s v="documentary"/>
    <x v="738"/>
    <d v="2017-03-13T05:00:00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n v="1395032400"/>
    <b v="0"/>
    <b v="0"/>
    <s v="music/rock"/>
    <x v="1"/>
    <s v="rock"/>
    <x v="739"/>
    <d v="2014-03-17T05:00:00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n v="1412485200"/>
    <b v="1"/>
    <b v="1"/>
    <s v="music/rock"/>
    <x v="1"/>
    <s v="rock"/>
    <x v="613"/>
    <d v="2014-10-05T05:00:00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n v="1279688400"/>
    <b v="0"/>
    <b v="1"/>
    <s v="publishing/nonfiction"/>
    <x v="5"/>
    <s v="nonfiction"/>
    <x v="740"/>
    <d v="2010-07-21T05:00:00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n v="1501995600"/>
    <b v="0"/>
    <b v="0"/>
    <s v="film &amp; video/shorts"/>
    <x v="4"/>
    <s v="shorts"/>
    <x v="145"/>
    <d v="2017-08-06T05:00:00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n v="1294639200"/>
    <b v="0"/>
    <b v="1"/>
    <s v="theater/plays"/>
    <x v="3"/>
    <s v="plays"/>
    <x v="741"/>
    <d v="2011-01-10T06:00:00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n v="1305435600"/>
    <b v="0"/>
    <b v="1"/>
    <s v="film &amp; video/drama"/>
    <x v="4"/>
    <s v="drama"/>
    <x v="742"/>
    <d v="2011-05-15T05:00:00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n v="1537592400"/>
    <b v="0"/>
    <b v="0"/>
    <s v="theater/plays"/>
    <x v="3"/>
    <s v="plays"/>
    <x v="202"/>
    <d v="2018-09-22T05:00:00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n v="1435122000"/>
    <b v="0"/>
    <b v="0"/>
    <s v="theater/plays"/>
    <x v="3"/>
    <s v="plays"/>
    <x v="743"/>
    <d v="2015-06-24T05:00:00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b v="0"/>
    <b v="0"/>
    <s v="theater/plays"/>
    <x v="3"/>
    <s v="plays"/>
    <x v="744"/>
    <d v="2018-03-03T06:00:00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n v="1335675600"/>
    <b v="0"/>
    <b v="0"/>
    <s v="photography/photography books"/>
    <x v="7"/>
    <s v="photography books"/>
    <x v="745"/>
    <d v="2012-04-29T05:00:00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n v="1448431200"/>
    <b v="1"/>
    <b v="0"/>
    <s v="publishing/translations"/>
    <x v="5"/>
    <s v="translations"/>
    <x v="746"/>
    <d v="2015-11-25T06:00:00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n v="1298613600"/>
    <b v="0"/>
    <b v="0"/>
    <s v="publishing/translations"/>
    <x v="5"/>
    <s v="translations"/>
    <x v="747"/>
    <d v="2011-02-25T06:00:00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n v="1372482000"/>
    <b v="0"/>
    <b v="0"/>
    <s v="theater/plays"/>
    <x v="3"/>
    <s v="plays"/>
    <x v="362"/>
    <d v="2013-06-29T05:00:00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n v="1425621600"/>
    <b v="0"/>
    <b v="0"/>
    <s v="technology/web"/>
    <x v="2"/>
    <s v="web"/>
    <x v="748"/>
    <d v="2015-03-06T06:00:00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n v="1266300000"/>
    <b v="0"/>
    <b v="0"/>
    <s v="music/indie rock"/>
    <x v="1"/>
    <s v="indie rock"/>
    <x v="749"/>
    <d v="2010-02-16T06:00:00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n v="1305867600"/>
    <b v="0"/>
    <b v="0"/>
    <s v="music/jazz"/>
    <x v="1"/>
    <s v="jazz"/>
    <x v="643"/>
    <d v="2011-05-20T05:00:00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n v="1538802000"/>
    <b v="0"/>
    <b v="0"/>
    <s v="theater/plays"/>
    <x v="3"/>
    <s v="plays"/>
    <x v="750"/>
    <d v="2018-10-06T05:00:00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n v="1398920400"/>
    <b v="0"/>
    <b v="1"/>
    <s v="film &amp; video/documentary"/>
    <x v="4"/>
    <s v="documentary"/>
    <x v="751"/>
    <d v="2014-05-01T05:00:00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n v="1405659600"/>
    <b v="0"/>
    <b v="1"/>
    <s v="theater/plays"/>
    <x v="3"/>
    <s v="plays"/>
    <x v="752"/>
    <d v="2014-07-18T05:00:00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n v="1457244000"/>
    <b v="0"/>
    <b v="0"/>
    <s v="technology/web"/>
    <x v="2"/>
    <s v="web"/>
    <x v="753"/>
    <d v="2016-03-06T06:00:00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n v="1529298000"/>
    <b v="0"/>
    <b v="0"/>
    <s v="technology/wearables"/>
    <x v="2"/>
    <s v="wearables"/>
    <x v="754"/>
    <d v="2018-06-18T05:00:00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n v="1535778000"/>
    <b v="0"/>
    <b v="0"/>
    <s v="photography/photography books"/>
    <x v="7"/>
    <s v="photography books"/>
    <x v="755"/>
    <d v="2018-09-01T05:00:00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n v="1327471200"/>
    <b v="0"/>
    <b v="0"/>
    <s v="film &amp; video/documentary"/>
    <x v="4"/>
    <s v="documentary"/>
    <x v="756"/>
    <d v="2012-01-25T06:00:00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n v="1529557200"/>
    <b v="0"/>
    <b v="0"/>
    <s v="technology/web"/>
    <x v="2"/>
    <s v="web"/>
    <x v="757"/>
    <d v="2018-06-21T05:00:00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n v="1535259600"/>
    <b v="1"/>
    <b v="1"/>
    <s v="technology/web"/>
    <x v="2"/>
    <s v="web"/>
    <x v="758"/>
    <d v="2018-08-26T05:00:00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n v="1515564000"/>
    <b v="0"/>
    <b v="0"/>
    <s v="food/food trucks"/>
    <x v="0"/>
    <s v="food trucks"/>
    <x v="759"/>
    <d v="2018-01-10T06:00:00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n v="1277096400"/>
    <b v="0"/>
    <b v="0"/>
    <s v="film &amp; video/drama"/>
    <x v="4"/>
    <s v="drama"/>
    <x v="760"/>
    <d v="2010-06-21T05:00:00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n v="1329026400"/>
    <b v="0"/>
    <b v="1"/>
    <s v="music/indie rock"/>
    <x v="1"/>
    <s v="indie rock"/>
    <x v="761"/>
    <d v="2012-02-12T06:00:00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b v="1"/>
    <b v="0"/>
    <s v="music/rock"/>
    <x v="1"/>
    <s v="rock"/>
    <x v="762"/>
    <d v="2011-12-04T06:00:00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n v="1338786000"/>
    <b v="0"/>
    <b v="0"/>
    <s v="music/electric music"/>
    <x v="1"/>
    <s v="electric music"/>
    <x v="444"/>
    <d v="2012-06-04T05:00:00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n v="1311656400"/>
    <b v="0"/>
    <b v="1"/>
    <s v="games/video games"/>
    <x v="6"/>
    <s v="video games"/>
    <x v="763"/>
    <d v="2011-07-26T05:00:00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n v="1308978000"/>
    <b v="0"/>
    <b v="1"/>
    <s v="music/indie rock"/>
    <x v="1"/>
    <s v="indie rock"/>
    <x v="764"/>
    <d v="2011-06-25T05:00:00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n v="1576389600"/>
    <b v="0"/>
    <b v="0"/>
    <s v="publishing/fiction"/>
    <x v="5"/>
    <s v="fiction"/>
    <x v="765"/>
    <d v="2019-12-15T06:00:00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n v="1311051600"/>
    <b v="0"/>
    <b v="0"/>
    <s v="theater/plays"/>
    <x v="3"/>
    <s v="plays"/>
    <x v="766"/>
    <d v="2011-07-19T05:00:00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n v="1336712400"/>
    <b v="0"/>
    <b v="0"/>
    <s v="food/food trucks"/>
    <x v="0"/>
    <s v="food trucks"/>
    <x v="767"/>
    <d v="2012-05-11T05:00:00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n v="1330408800"/>
    <b v="1"/>
    <b v="0"/>
    <s v="film &amp; video/shorts"/>
    <x v="4"/>
    <s v="shorts"/>
    <x v="768"/>
    <d v="2012-02-28T06:00:00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n v="1524891600"/>
    <b v="1"/>
    <b v="0"/>
    <s v="food/food trucks"/>
    <x v="0"/>
    <s v="food trucks"/>
    <x v="769"/>
    <d v="2018-04-28T05:00:00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n v="1363669200"/>
    <b v="0"/>
    <b v="1"/>
    <s v="theater/plays"/>
    <x v="3"/>
    <s v="plays"/>
    <x v="770"/>
    <d v="2013-03-19T05:00:00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n v="1551420000"/>
    <b v="0"/>
    <b v="1"/>
    <s v="technology/wearables"/>
    <x v="2"/>
    <s v="wearables"/>
    <x v="771"/>
    <d v="2019-03-01T06:00:00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n v="1269838800"/>
    <b v="0"/>
    <b v="0"/>
    <s v="theater/plays"/>
    <x v="3"/>
    <s v="plays"/>
    <x v="772"/>
    <d v="2010-03-29T05:00:00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n v="1312520400"/>
    <b v="0"/>
    <b v="0"/>
    <s v="theater/plays"/>
    <x v="3"/>
    <s v="plays"/>
    <x v="773"/>
    <d v="2011-08-05T05:00:00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n v="1436504400"/>
    <b v="0"/>
    <b v="1"/>
    <s v="film &amp; video/television"/>
    <x v="4"/>
    <s v="television"/>
    <x v="774"/>
    <d v="2015-07-10T05:00:00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b v="0"/>
    <b v="0"/>
    <s v="film &amp; video/shorts"/>
    <x v="4"/>
    <s v="shorts"/>
    <x v="775"/>
    <d v="2016-08-24T05:00:00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n v="1411534800"/>
    <b v="0"/>
    <b v="0"/>
    <s v="theater/plays"/>
    <x v="3"/>
    <s v="plays"/>
    <x v="776"/>
    <d v="2014-09-24T05:00:00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n v="1304917200"/>
    <b v="0"/>
    <b v="0"/>
    <s v="photography/photography books"/>
    <x v="7"/>
    <s v="photography books"/>
    <x v="777"/>
    <d v="2011-05-09T05:00:00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b v="0"/>
    <b v="0"/>
    <s v="food/food trucks"/>
    <x v="0"/>
    <s v="food trucks"/>
    <x v="778"/>
    <d v="2018-10-15T05:00:00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n v="1382504400"/>
    <b v="0"/>
    <b v="0"/>
    <s v="theater/plays"/>
    <x v="3"/>
    <s v="plays"/>
    <x v="779"/>
    <d v="2013-10-23T05:00:00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n v="1278306000"/>
    <b v="0"/>
    <b v="0"/>
    <s v="film &amp; video/drama"/>
    <x v="4"/>
    <s v="drama"/>
    <x v="780"/>
    <d v="2010-07-05T05:00:00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n v="1442552400"/>
    <b v="0"/>
    <b v="0"/>
    <s v="theater/plays"/>
    <x v="3"/>
    <s v="plays"/>
    <x v="335"/>
    <d v="2015-09-18T05:00:00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n v="1511071200"/>
    <b v="0"/>
    <b v="1"/>
    <s v="theater/plays"/>
    <x v="3"/>
    <s v="plays"/>
    <x v="535"/>
    <d v="2017-11-19T06:00:00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n v="1536382800"/>
    <b v="0"/>
    <b v="0"/>
    <s v="film &amp; video/science fiction"/>
    <x v="4"/>
    <s v="science fiction"/>
    <x v="270"/>
    <d v="2018-09-08T05:00:00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n v="1389592800"/>
    <b v="0"/>
    <b v="0"/>
    <s v="photography/photography books"/>
    <x v="7"/>
    <s v="photography books"/>
    <x v="781"/>
    <d v="2014-01-13T06:00:00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n v="1275282000"/>
    <b v="0"/>
    <b v="1"/>
    <s v="photography/photography books"/>
    <x v="7"/>
    <s v="photography books"/>
    <x v="782"/>
    <d v="2010-05-31T05:00:00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n v="1294984800"/>
    <b v="0"/>
    <b v="0"/>
    <s v="music/rock"/>
    <x v="1"/>
    <s v="rock"/>
    <x v="783"/>
    <d v="2011-01-14T06:00:00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n v="1562043600"/>
    <b v="0"/>
    <b v="0"/>
    <s v="photography/photography books"/>
    <x v="7"/>
    <s v="photography books"/>
    <x v="784"/>
    <d v="2019-07-02T05:00:00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n v="1469595600"/>
    <b v="0"/>
    <b v="0"/>
    <s v="food/food trucks"/>
    <x v="0"/>
    <s v="food trucks"/>
    <x v="785"/>
    <d v="2016-07-27T05:00:00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n v="1581141600"/>
    <b v="0"/>
    <b v="0"/>
    <s v="music/metal"/>
    <x v="1"/>
    <s v="metal"/>
    <x v="786"/>
    <d v="2020-02-08T06:00:00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n v="1488520800"/>
    <b v="0"/>
    <b v="0"/>
    <s v="publishing/nonfiction"/>
    <x v="5"/>
    <s v="nonfiction"/>
    <x v="787"/>
    <d v="2017-03-03T06:00:00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n v="1563858000"/>
    <b v="0"/>
    <b v="0"/>
    <s v="music/electric music"/>
    <x v="1"/>
    <s v="electric music"/>
    <x v="788"/>
    <d v="2019-07-23T05:00:00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n v="1438923600"/>
    <b v="0"/>
    <b v="1"/>
    <s v="theater/plays"/>
    <x v="3"/>
    <s v="plays"/>
    <x v="330"/>
    <d v="2015-08-07T05:00:00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b v="0"/>
    <b v="0"/>
    <s v="theater/plays"/>
    <x v="3"/>
    <s v="plays"/>
    <x v="789"/>
    <d v="2015-01-25T06:00:00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n v="1277874000"/>
    <b v="0"/>
    <b v="0"/>
    <s v="film &amp; video/shorts"/>
    <x v="4"/>
    <s v="shorts"/>
    <x v="790"/>
    <d v="2010-06-30T05:00:00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n v="1399352400"/>
    <b v="0"/>
    <b v="1"/>
    <s v="theater/plays"/>
    <x v="3"/>
    <s v="plays"/>
    <x v="791"/>
    <d v="2014-05-06T05:00:00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n v="1279083600"/>
    <b v="0"/>
    <b v="0"/>
    <s v="theater/plays"/>
    <x v="3"/>
    <s v="plays"/>
    <x v="792"/>
    <d v="2010-07-14T05:00:00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n v="1284354000"/>
    <b v="0"/>
    <b v="0"/>
    <s v="music/indie rock"/>
    <x v="1"/>
    <s v="indie rock"/>
    <x v="793"/>
    <d v="2010-09-13T05:00:00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n v="1441170000"/>
    <b v="0"/>
    <b v="1"/>
    <s v="theater/plays"/>
    <x v="3"/>
    <s v="plays"/>
    <x v="794"/>
    <d v="2015-09-02T05:00:00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n v="1493528400"/>
    <b v="0"/>
    <b v="0"/>
    <s v="theater/plays"/>
    <x v="3"/>
    <s v="plays"/>
    <x v="795"/>
    <d v="2017-04-30T05:00:00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n v="1395205200"/>
    <b v="0"/>
    <b v="1"/>
    <s v="music/electric music"/>
    <x v="1"/>
    <s v="electric music"/>
    <x v="796"/>
    <d v="2014-03-19T05:00:00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n v="1561438800"/>
    <b v="0"/>
    <b v="0"/>
    <s v="music/indie rock"/>
    <x v="1"/>
    <s v="indie rock"/>
    <x v="797"/>
    <d v="2019-06-25T05:00:00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n v="1326693600"/>
    <b v="0"/>
    <b v="0"/>
    <s v="film &amp; video/documentary"/>
    <x v="4"/>
    <s v="documentary"/>
    <x v="798"/>
    <d v="2012-01-16T06:00:00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n v="1277960400"/>
    <b v="0"/>
    <b v="0"/>
    <s v="publishing/translations"/>
    <x v="5"/>
    <s v="translations"/>
    <x v="799"/>
    <d v="2010-07-01T05:00:00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n v="1434690000"/>
    <b v="0"/>
    <b v="1"/>
    <s v="film &amp; video/documentary"/>
    <x v="4"/>
    <s v="documentary"/>
    <x v="800"/>
    <d v="2015-06-19T05:00:00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n v="1376110800"/>
    <b v="0"/>
    <b v="1"/>
    <s v="film &amp; video/television"/>
    <x v="4"/>
    <s v="television"/>
    <x v="801"/>
    <d v="2013-08-10T05:00:00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n v="1518415200"/>
    <b v="0"/>
    <b v="0"/>
    <s v="theater/plays"/>
    <x v="3"/>
    <s v="plays"/>
    <x v="802"/>
    <d v="2018-02-12T06:00:00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n v="1310878800"/>
    <b v="0"/>
    <b v="1"/>
    <s v="food/food trucks"/>
    <x v="0"/>
    <s v="food trucks"/>
    <x v="803"/>
    <d v="2011-07-17T05:00:00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n v="1556600400"/>
    <b v="0"/>
    <b v="0"/>
    <s v="theater/plays"/>
    <x v="3"/>
    <s v="plays"/>
    <x v="212"/>
    <d v="2019-04-30T05:00:00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n v="1576994400"/>
    <b v="0"/>
    <b v="0"/>
    <s v="film &amp; video/documentary"/>
    <x v="4"/>
    <s v="documentary"/>
    <x v="804"/>
    <d v="2019-12-22T06:00:00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n v="1382677200"/>
    <b v="0"/>
    <b v="0"/>
    <s v="music/jazz"/>
    <x v="1"/>
    <s v="jazz"/>
    <x v="805"/>
    <d v="2013-10-25T05:00:00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b v="0"/>
    <b v="1"/>
    <s v="technology/web"/>
    <x v="2"/>
    <s v="web"/>
    <x v="806"/>
    <d v="2014-09-20T05:00:00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n v="1534654800"/>
    <b v="0"/>
    <b v="1"/>
    <s v="music/rock"/>
    <x v="1"/>
    <s v="rock"/>
    <x v="807"/>
    <d v="2018-08-19T05:00:00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n v="1457762400"/>
    <b v="0"/>
    <b v="0"/>
    <s v="technology/web"/>
    <x v="2"/>
    <s v="web"/>
    <x v="722"/>
    <d v="2016-03-12T06:00:00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n v="1337490000"/>
    <b v="0"/>
    <b v="1"/>
    <s v="publishing/nonfiction"/>
    <x v="5"/>
    <s v="nonfiction"/>
    <x v="477"/>
    <d v="2012-05-20T05:00:00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n v="1349672400"/>
    <b v="0"/>
    <b v="0"/>
    <s v="publishing/radio &amp; podcasts"/>
    <x v="5"/>
    <s v="radio &amp; podcasts"/>
    <x v="259"/>
    <d v="2012-10-08T05:00:00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n v="1379826000"/>
    <b v="0"/>
    <b v="0"/>
    <s v="theater/plays"/>
    <x v="3"/>
    <s v="plays"/>
    <x v="9"/>
    <d v="2013-09-22T05:00:00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n v="1497762000"/>
    <b v="1"/>
    <b v="1"/>
    <s v="film &amp; video/documentary"/>
    <x v="4"/>
    <s v="documentary"/>
    <x v="808"/>
    <d v="2017-06-18T05:00:00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n v="1304485200"/>
    <b v="0"/>
    <b v="0"/>
    <s v="theater/plays"/>
    <x v="3"/>
    <s v="plays"/>
    <x v="809"/>
    <d v="2011-05-04T05:00:00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n v="1336885200"/>
    <b v="0"/>
    <b v="0"/>
    <s v="games/video games"/>
    <x v="6"/>
    <s v="video games"/>
    <x v="444"/>
    <d v="2012-05-13T05:00:00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n v="1530421200"/>
    <b v="0"/>
    <b v="1"/>
    <s v="theater/plays"/>
    <x v="3"/>
    <s v="plays"/>
    <x v="384"/>
    <d v="2018-07-01T05:00:00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n v="1421992800"/>
    <b v="0"/>
    <b v="0"/>
    <s v="theater/plays"/>
    <x v="3"/>
    <s v="plays"/>
    <x v="810"/>
    <d v="2015-01-23T06:00:00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n v="1568178000"/>
    <b v="1"/>
    <b v="0"/>
    <s v="technology/web"/>
    <x v="2"/>
    <s v="web"/>
    <x v="811"/>
    <d v="2019-09-11T05:00:00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n v="1347944400"/>
    <b v="1"/>
    <b v="0"/>
    <s v="film &amp; video/drama"/>
    <x v="4"/>
    <s v="drama"/>
    <x v="812"/>
    <d v="2012-09-18T05:00:00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n v="1558760400"/>
    <b v="0"/>
    <b v="0"/>
    <s v="film &amp; video/drama"/>
    <x v="4"/>
    <s v="drama"/>
    <x v="813"/>
    <d v="2019-05-25T05:00:00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n v="1376629200"/>
    <b v="0"/>
    <b v="0"/>
    <s v="theater/plays"/>
    <x v="3"/>
    <s v="plays"/>
    <x v="814"/>
    <d v="2013-08-16T05:00:00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n v="1504760400"/>
    <b v="0"/>
    <b v="0"/>
    <s v="film &amp; video/television"/>
    <x v="4"/>
    <s v="television"/>
    <x v="80"/>
    <d v="2017-09-07T05:00:00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n v="1419660000"/>
    <b v="0"/>
    <b v="0"/>
    <s v="photography/photography books"/>
    <x v="7"/>
    <s v="photography books"/>
    <x v="815"/>
    <d v="2014-12-27T06:00:00"/>
  </r>
  <r>
    <n v="917"/>
    <s v="Cooper Inc"/>
    <s v="Polarized discrete product"/>
    <n v="3600"/>
    <n v="2097"/>
    <n v="58.25"/>
    <x v="2"/>
    <n v="27"/>
    <n v="77.666666666666671"/>
    <s v="GB"/>
    <s v="GBP"/>
    <n v="1309237200"/>
    <n v="1311310800"/>
    <b v="0"/>
    <b v="1"/>
    <s v="film &amp; video/shorts"/>
    <x v="4"/>
    <s v="shorts"/>
    <x v="816"/>
    <d v="2011-07-22T05:00:00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n v="1344315600"/>
    <b v="0"/>
    <b v="0"/>
    <s v="publishing/radio &amp; podcasts"/>
    <x v="5"/>
    <s v="radio &amp; podcasts"/>
    <x v="474"/>
    <d v="2012-08-07T05:00:00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n v="1510725600"/>
    <b v="0"/>
    <b v="1"/>
    <s v="theater/plays"/>
    <x v="3"/>
    <s v="plays"/>
    <x v="817"/>
    <d v="2017-11-15T06:00:00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n v="1551247200"/>
    <b v="1"/>
    <b v="0"/>
    <s v="film &amp; video/animation"/>
    <x v="4"/>
    <s v="animation"/>
    <x v="818"/>
    <d v="2019-02-27T06:00:00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n v="1330236000"/>
    <b v="0"/>
    <b v="0"/>
    <s v="technology/web"/>
    <x v="2"/>
    <s v="web"/>
    <x v="819"/>
    <d v="2012-02-26T06:00:00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b v="0"/>
    <b v="1"/>
    <s v="music/world music"/>
    <x v="1"/>
    <s v="world music"/>
    <x v="609"/>
    <d v="2018-12-18T06:00:00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n v="1279170000"/>
    <b v="0"/>
    <b v="0"/>
    <s v="theater/plays"/>
    <x v="3"/>
    <s v="plays"/>
    <x v="547"/>
    <d v="2010-07-15T05:00:00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n v="1573452000"/>
    <b v="0"/>
    <b v="0"/>
    <s v="theater/plays"/>
    <x v="3"/>
    <s v="plays"/>
    <x v="820"/>
    <d v="2019-11-11T06:00:00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n v="1507093200"/>
    <b v="0"/>
    <b v="0"/>
    <s v="theater/plays"/>
    <x v="3"/>
    <s v="plays"/>
    <x v="821"/>
    <d v="2017-10-04T05:00:00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n v="1463374800"/>
    <b v="0"/>
    <b v="0"/>
    <s v="food/food trucks"/>
    <x v="0"/>
    <s v="food trucks"/>
    <x v="151"/>
    <d v="2016-05-16T05:00:00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n v="1344574800"/>
    <b v="0"/>
    <b v="0"/>
    <s v="theater/plays"/>
    <x v="3"/>
    <s v="plays"/>
    <x v="822"/>
    <d v="2012-08-10T05:00:00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n v="1389074400"/>
    <b v="0"/>
    <b v="0"/>
    <s v="technology/web"/>
    <x v="2"/>
    <s v="web"/>
    <x v="823"/>
    <d v="2014-01-07T06:00:00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n v="1494997200"/>
    <b v="0"/>
    <b v="0"/>
    <s v="theater/plays"/>
    <x v="3"/>
    <s v="plays"/>
    <x v="824"/>
    <d v="2017-05-17T05:00:00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n v="1425448800"/>
    <b v="0"/>
    <b v="1"/>
    <s v="theater/plays"/>
    <x v="3"/>
    <s v="plays"/>
    <x v="825"/>
    <d v="2015-03-04T06:00:00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n v="1404104400"/>
    <b v="0"/>
    <b v="1"/>
    <s v="theater/plays"/>
    <x v="3"/>
    <s v="plays"/>
    <x v="826"/>
    <d v="2014-06-30T05:00:00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n v="1394773200"/>
    <b v="0"/>
    <b v="0"/>
    <s v="music/rock"/>
    <x v="1"/>
    <s v="rock"/>
    <x v="827"/>
    <d v="2014-03-14T05:00:00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n v="1366520400"/>
    <b v="0"/>
    <b v="0"/>
    <s v="theater/plays"/>
    <x v="3"/>
    <s v="plays"/>
    <x v="828"/>
    <d v="2013-04-21T05:00:00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n v="1456639200"/>
    <b v="0"/>
    <b v="0"/>
    <s v="theater/plays"/>
    <x v="3"/>
    <s v="plays"/>
    <x v="829"/>
    <d v="2016-02-28T06:00:00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n v="1438318800"/>
    <b v="0"/>
    <b v="0"/>
    <s v="theater/plays"/>
    <x v="3"/>
    <s v="plays"/>
    <x v="830"/>
    <d v="2015-07-31T05:00:00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n v="1564030800"/>
    <b v="1"/>
    <b v="0"/>
    <s v="theater/plays"/>
    <x v="3"/>
    <s v="plays"/>
    <x v="831"/>
    <d v="2019-07-25T05:00:00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n v="1449295200"/>
    <b v="0"/>
    <b v="0"/>
    <s v="film &amp; video/documentary"/>
    <x v="4"/>
    <s v="documentary"/>
    <x v="832"/>
    <d v="2015-12-05T06:00:00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n v="1531890000"/>
    <b v="0"/>
    <b v="1"/>
    <s v="publishing/fiction"/>
    <x v="5"/>
    <s v="fiction"/>
    <x v="833"/>
    <d v="2018-07-18T05:00:00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n v="1306213200"/>
    <b v="0"/>
    <b v="1"/>
    <s v="games/video games"/>
    <x v="6"/>
    <s v="video games"/>
    <x v="834"/>
    <d v="2011-05-24T05:00:00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n v="1356242400"/>
    <b v="0"/>
    <b v="0"/>
    <s v="technology/web"/>
    <x v="2"/>
    <s v="web"/>
    <x v="835"/>
    <d v="2012-12-23T06:00:00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n v="1297576800"/>
    <b v="1"/>
    <b v="0"/>
    <s v="theater/plays"/>
    <x v="3"/>
    <s v="plays"/>
    <x v="836"/>
    <d v="2011-02-13T06:00:00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n v="1296194400"/>
    <b v="0"/>
    <b v="0"/>
    <s v="theater/plays"/>
    <x v="3"/>
    <s v="plays"/>
    <x v="837"/>
    <d v="2011-01-28T06:00:00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n v="1414558800"/>
    <b v="0"/>
    <b v="0"/>
    <s v="food/food trucks"/>
    <x v="0"/>
    <s v="food trucks"/>
    <x v="219"/>
    <d v="2014-10-29T05:00:00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n v="1488348000"/>
    <b v="0"/>
    <b v="0"/>
    <s v="photography/photography books"/>
    <x v="7"/>
    <s v="photography books"/>
    <x v="365"/>
    <d v="2017-03-01T06:00:00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n v="1334898000"/>
    <b v="1"/>
    <b v="0"/>
    <s v="photography/photography books"/>
    <x v="7"/>
    <s v="photography books"/>
    <x v="838"/>
    <d v="2012-04-20T05:00:00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n v="1308373200"/>
    <b v="0"/>
    <b v="0"/>
    <s v="theater/plays"/>
    <x v="3"/>
    <s v="plays"/>
    <x v="839"/>
    <d v="2011-06-18T05:00:00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n v="1412312400"/>
    <b v="0"/>
    <b v="0"/>
    <s v="theater/plays"/>
    <x v="3"/>
    <s v="plays"/>
    <x v="840"/>
    <d v="2014-10-03T05:00:00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n v="1419228000"/>
    <b v="1"/>
    <b v="1"/>
    <s v="film &amp; video/documentary"/>
    <x v="4"/>
    <s v="documentary"/>
    <x v="841"/>
    <d v="2014-12-22T06:00:00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n v="1430974800"/>
    <b v="0"/>
    <b v="0"/>
    <s v="technology/web"/>
    <x v="2"/>
    <s v="web"/>
    <x v="842"/>
    <d v="2015-05-07T05:00:00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b v="0"/>
    <b v="1"/>
    <s v="theater/plays"/>
    <x v="3"/>
    <s v="plays"/>
    <x v="843"/>
    <d v="2019-04-21T05:00:00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n v="1482818400"/>
    <b v="0"/>
    <b v="1"/>
    <s v="music/rock"/>
    <x v="1"/>
    <s v="rock"/>
    <x v="844"/>
    <d v="2016-12-27T06:00:00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n v="1471928400"/>
    <b v="0"/>
    <b v="0"/>
    <s v="film &amp; video/documentary"/>
    <x v="4"/>
    <s v="documentary"/>
    <x v="845"/>
    <d v="2016-08-23T05:00:00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n v="1453701600"/>
    <b v="0"/>
    <b v="1"/>
    <s v="film &amp; video/science fiction"/>
    <x v="4"/>
    <s v="science fiction"/>
    <x v="846"/>
    <d v="2016-01-25T06:00:00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n v="1350363600"/>
    <b v="0"/>
    <b v="0"/>
    <s v="technology/web"/>
    <x v="2"/>
    <s v="web"/>
    <x v="110"/>
    <d v="2012-10-16T05:00:00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n v="1353996000"/>
    <b v="0"/>
    <b v="0"/>
    <s v="theater/plays"/>
    <x v="3"/>
    <s v="plays"/>
    <x v="847"/>
    <d v="2012-11-27T06:00:00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n v="1451109600"/>
    <b v="0"/>
    <b v="0"/>
    <s v="film &amp; video/science fiction"/>
    <x v="4"/>
    <s v="science fiction"/>
    <x v="848"/>
    <d v="2015-12-26T06:00:00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n v="1329631200"/>
    <b v="0"/>
    <b v="0"/>
    <s v="theater/plays"/>
    <x v="3"/>
    <s v="plays"/>
    <x v="849"/>
    <d v="2012-02-19T06:00:00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n v="1278997200"/>
    <b v="0"/>
    <b v="0"/>
    <s v="film &amp; video/animation"/>
    <x v="4"/>
    <s v="animation"/>
    <x v="780"/>
    <d v="2010-07-13T05:00:00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n v="1280120400"/>
    <b v="0"/>
    <b v="0"/>
    <s v="publishing/translations"/>
    <x v="5"/>
    <s v="translations"/>
    <x v="140"/>
    <d v="2010-07-26T05:00:00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n v="1458104400"/>
    <b v="0"/>
    <b v="0"/>
    <s v="technology/web"/>
    <x v="2"/>
    <s v="web"/>
    <x v="850"/>
    <d v="2016-03-16T05:00:00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n v="1298268000"/>
    <b v="0"/>
    <b v="0"/>
    <s v="publishing/translations"/>
    <x v="5"/>
    <s v="translations"/>
    <x v="851"/>
    <d v="2011-02-21T06:00:00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n v="1386223200"/>
    <b v="0"/>
    <b v="0"/>
    <s v="food/food trucks"/>
    <x v="0"/>
    <s v="food trucks"/>
    <x v="852"/>
    <d v="2013-12-05T06:00:00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n v="1299823200"/>
    <b v="0"/>
    <b v="1"/>
    <s v="photography/photography books"/>
    <x v="7"/>
    <s v="photography books"/>
    <x v="853"/>
    <d v="2011-03-11T06:00:00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n v="1431752400"/>
    <b v="0"/>
    <b v="0"/>
    <s v="theater/plays"/>
    <x v="3"/>
    <s v="plays"/>
    <x v="854"/>
    <d v="2015-05-16T05:00:00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n v="1267855200"/>
    <b v="0"/>
    <b v="0"/>
    <s v="music/rock"/>
    <x v="1"/>
    <s v="rock"/>
    <x v="67"/>
    <d v="2010-03-06T06:00:00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n v="1497675600"/>
    <b v="0"/>
    <b v="0"/>
    <s v="theater/plays"/>
    <x v="3"/>
    <s v="plays"/>
    <x v="855"/>
    <d v="2017-06-17T05:00:00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n v="1336885200"/>
    <b v="0"/>
    <b v="0"/>
    <s v="music/world music"/>
    <x v="1"/>
    <s v="world music"/>
    <x v="107"/>
    <d v="2012-05-13T05:00:00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n v="1295157600"/>
    <b v="0"/>
    <b v="0"/>
    <s v="food/food trucks"/>
    <x v="0"/>
    <s v="food trucks"/>
    <x v="344"/>
    <d v="2011-01-16T06:00:00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n v="1577599200"/>
    <b v="0"/>
    <b v="0"/>
    <s v="theater/plays"/>
    <x v="3"/>
    <s v="plays"/>
    <x v="856"/>
    <d v="2019-12-29T06:00:00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n v="1305003600"/>
    <b v="0"/>
    <b v="0"/>
    <s v="theater/plays"/>
    <x v="3"/>
    <s v="plays"/>
    <x v="857"/>
    <d v="2011-05-10T05:00:00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n v="1381726800"/>
    <b v="0"/>
    <b v="0"/>
    <s v="film &amp; video/television"/>
    <x v="4"/>
    <s v="television"/>
    <x v="858"/>
    <d v="2013-10-14T05:00:00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n v="1402462800"/>
    <b v="0"/>
    <b v="1"/>
    <s v="technology/web"/>
    <x v="2"/>
    <s v="web"/>
    <x v="859"/>
    <d v="2014-06-11T05:00:00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n v="1292133600"/>
    <b v="0"/>
    <b v="1"/>
    <s v="theater/plays"/>
    <x v="3"/>
    <s v="plays"/>
    <x v="860"/>
    <d v="2010-12-12T06:00:00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n v="1368939600"/>
    <b v="0"/>
    <b v="0"/>
    <s v="music/indie rock"/>
    <x v="1"/>
    <s v="indie rock"/>
    <x v="170"/>
    <d v="2013-05-19T05:00:00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n v="1452146400"/>
    <b v="0"/>
    <b v="1"/>
    <s v="theater/plays"/>
    <x v="3"/>
    <s v="plays"/>
    <x v="861"/>
    <d v="2016-01-07T06:00:00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b v="0"/>
    <b v="1"/>
    <s v="theater/plays"/>
    <x v="3"/>
    <s v="plays"/>
    <x v="862"/>
    <d v="2011-02-03T06:00:00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n v="1520748000"/>
    <b v="0"/>
    <b v="0"/>
    <s v="food/food trucks"/>
    <x v="0"/>
    <s v="food trucks"/>
    <x v="863"/>
    <d v="2018-03-11T06:00:00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n v="1480831200"/>
    <b v="0"/>
    <b v="0"/>
    <s v="games/video games"/>
    <x v="6"/>
    <s v="video games"/>
    <x v="864"/>
    <d v="2016-12-04T06:00:00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n v="1426914000"/>
    <b v="0"/>
    <b v="0"/>
    <s v="theater/plays"/>
    <x v="3"/>
    <s v="plays"/>
    <x v="527"/>
    <d v="2015-03-21T05:00:00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n v="1446616800"/>
    <b v="1"/>
    <b v="0"/>
    <s v="publishing/nonfiction"/>
    <x v="5"/>
    <s v="nonfiction"/>
    <x v="865"/>
    <d v="2015-11-04T06:00:00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n v="1517032800"/>
    <b v="0"/>
    <b v="0"/>
    <s v="technology/web"/>
    <x v="2"/>
    <s v="web"/>
    <x v="866"/>
    <d v="2018-01-27T06:00:00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n v="1311224400"/>
    <b v="0"/>
    <b v="1"/>
    <s v="film &amp; video/documentary"/>
    <x v="4"/>
    <s v="documentary"/>
    <x v="867"/>
    <d v="2011-07-21T05:00:00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n v="1566190800"/>
    <b v="0"/>
    <b v="0"/>
    <s v="film &amp; video/documentary"/>
    <x v="4"/>
    <s v="documentary"/>
    <x v="868"/>
    <d v="2019-08-19T05:00:00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n v="1570165200"/>
    <b v="0"/>
    <b v="0"/>
    <s v="theater/plays"/>
    <x v="3"/>
    <s v="plays"/>
    <x v="105"/>
    <d v="2019-10-04T05:00:00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n v="1388556000"/>
    <b v="0"/>
    <b v="1"/>
    <s v="music/rock"/>
    <x v="1"/>
    <s v="rock"/>
    <x v="481"/>
    <d v="2014-01-01T06:00:00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n v="1303189200"/>
    <b v="0"/>
    <b v="0"/>
    <s v="music/rock"/>
    <x v="1"/>
    <s v="rock"/>
    <x v="253"/>
    <d v="2011-04-19T05:00:00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n v="1494478800"/>
    <b v="0"/>
    <b v="0"/>
    <s v="film &amp; video/documentary"/>
    <x v="4"/>
    <s v="documentary"/>
    <x v="869"/>
    <d v="2017-05-11T05:00:00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n v="1480744800"/>
    <b v="0"/>
    <b v="0"/>
    <s v="publishing/radio &amp; podcasts"/>
    <x v="5"/>
    <s v="radio &amp; podcasts"/>
    <x v="864"/>
    <d v="2016-12-03T06:00:00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n v="1555822800"/>
    <b v="0"/>
    <b v="0"/>
    <s v="publishing/translations"/>
    <x v="5"/>
    <s v="translations"/>
    <x v="843"/>
    <d v="2019-04-21T05:00:00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n v="1458882000"/>
    <b v="0"/>
    <b v="1"/>
    <s v="film &amp; video/drama"/>
    <x v="4"/>
    <s v="drama"/>
    <x v="289"/>
    <d v="2016-03-25T05:00:00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n v="1411966800"/>
    <b v="0"/>
    <b v="1"/>
    <s v="music/rock"/>
    <x v="1"/>
    <s v="rock"/>
    <x v="870"/>
    <d v="2014-09-29T05:00:00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n v="1526878800"/>
    <b v="0"/>
    <b v="1"/>
    <s v="film &amp; video/drama"/>
    <x v="4"/>
    <s v="drama"/>
    <x v="871"/>
    <d v="2018-05-21T05:00:00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b v="0"/>
    <b v="1"/>
    <s v="photography/photography books"/>
    <x v="7"/>
    <s v="photography books"/>
    <x v="872"/>
    <d v="2016-01-10T06:00:00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n v="1414040400"/>
    <b v="0"/>
    <b v="1"/>
    <s v="publishing/translations"/>
    <x v="5"/>
    <s v="translations"/>
    <x v="873"/>
    <d v="2014-10-23T05:00:00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n v="1543816800"/>
    <b v="0"/>
    <b v="1"/>
    <s v="food/food trucks"/>
    <x v="0"/>
    <s v="food trucks"/>
    <x v="874"/>
    <d v="2018-12-03T06:00:00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n v="1359698400"/>
    <b v="0"/>
    <b v="0"/>
    <s v="theater/plays"/>
    <x v="3"/>
    <s v="plays"/>
    <x v="875"/>
    <d v="2013-02-01T06:00:00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n v="1390629600"/>
    <b v="0"/>
    <b v="0"/>
    <s v="theater/plays"/>
    <x v="3"/>
    <s v="plays"/>
    <x v="876"/>
    <d v="2014-01-25T06:00:00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n v="1267077600"/>
    <b v="0"/>
    <b v="1"/>
    <s v="music/indie rock"/>
    <x v="1"/>
    <s v="indie rock"/>
    <x v="877"/>
    <d v="2010-02-25T06:00:00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n v="1467781200"/>
    <b v="0"/>
    <b v="0"/>
    <s v="food/food trucks"/>
    <x v="0"/>
    <s v="food trucks"/>
    <x v="878"/>
    <d v="2016-07-06T05:00:00"/>
  </r>
  <r>
    <m/>
    <m/>
    <m/>
    <m/>
    <m/>
    <m/>
    <x v="4"/>
    <m/>
    <m/>
    <m/>
    <m/>
    <m/>
    <m/>
    <m/>
    <m/>
    <m/>
    <x v="9"/>
    <m/>
    <x v="87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17C799-244B-D344-9C9A-42D4AE2D29B4}" name="PivotTable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3F71A9-358D-A84C-8A6B-08CFC5C0279E}" name="PivotTable2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7C8F5D-5879-924E-92A0-01D6088F987D}" name="PivotTable3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abSelected="1" topLeftCell="C1" workbookViewId="0">
      <selection activeCell="S2" sqref="S2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4" max="4" width="7.1640625" bestFit="1" customWidth="1"/>
    <col min="5" max="5" width="7.6640625" bestFit="1" customWidth="1"/>
    <col min="6" max="6" width="13.83203125" bestFit="1" customWidth="1"/>
    <col min="7" max="7" width="9.5" bestFit="1" customWidth="1"/>
    <col min="8" max="8" width="13" bestFit="1" customWidth="1"/>
    <col min="9" max="9" width="15.5" bestFit="1" customWidth="1"/>
    <col min="10" max="10" width="7.33203125" bestFit="1" customWidth="1"/>
    <col min="11" max="11" width="8.1640625" bestFit="1" customWidth="1"/>
    <col min="12" max="13" width="11.1640625" bestFit="1" customWidth="1"/>
    <col min="14" max="14" width="9.33203125" bestFit="1" customWidth="1"/>
    <col min="15" max="15" width="8.33203125" bestFit="1" customWidth="1"/>
    <col min="16" max="16" width="28" bestFit="1" customWidth="1"/>
    <col min="17" max="17" width="21.6640625" bestFit="1" customWidth="1"/>
    <col min="18" max="18" width="16.6640625" bestFit="1" customWidth="1"/>
    <col min="19" max="19" width="21" bestFit="1" customWidth="1"/>
    <col min="20" max="20" width="19.832031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2065</v>
      </c>
      <c r="R1" s="1" t="s">
        <v>2064</v>
      </c>
      <c r="S1" s="1" t="s">
        <v>2071</v>
      </c>
      <c r="T1" s="1" t="s">
        <v>2072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6">
        <f>E2/D2*100</f>
        <v>0</v>
      </c>
      <c r="G2" t="s">
        <v>14</v>
      </c>
      <c r="H2">
        <v>0</v>
      </c>
      <c r="I2" s="5">
        <f>IFERROR(E2/H2,0)</f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 cm="1">
        <f t="array" ref="Q2:R2">_xlfn.TEXTSPLIT(P2,"/")</f>
        <v>food</v>
      </c>
      <c r="R2" t="str">
        <v>food trucks</v>
      </c>
      <c r="S2" s="9">
        <f>(((L2/60)/60)/24)+DATE(1970,1,1)</f>
        <v>42336.25</v>
      </c>
      <c r="T2" s="9">
        <f>(((M2/60)/60)/24)+DATE(1970,1,1)</f>
        <v>42353.25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6">
        <f t="shared" ref="F3:F66" si="0">E3/D3*100</f>
        <v>1040</v>
      </c>
      <c r="G3" t="s">
        <v>20</v>
      </c>
      <c r="H3">
        <v>158</v>
      </c>
      <c r="I3" s="5">
        <f t="shared" ref="I3:I66" si="1">IFERROR(E3/H3,0)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 cm="1">
        <f t="array" ref="Q3:R3">_xlfn.TEXTSPLIT(P3,"/")</f>
        <v>music</v>
      </c>
      <c r="R3" t="str">
        <v>rock</v>
      </c>
      <c r="S3" s="9">
        <f t="shared" ref="S3:S66" si="2">(((L3/60)/60)/24)+DATE(1970,1,1)</f>
        <v>41870.208333333336</v>
      </c>
      <c r="T3" s="9">
        <f t="shared" ref="T3:T66" si="3">(((M3/60)/60)/24)+DATE(1970,1,1)</f>
        <v>41872.208333333336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6">
        <f t="shared" si="0"/>
        <v>131.4787822878229</v>
      </c>
      <c r="G4" t="s">
        <v>20</v>
      </c>
      <c r="H4">
        <v>1425</v>
      </c>
      <c r="I4" s="5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 cm="1">
        <f t="array" ref="Q4:R4">_xlfn.TEXTSPLIT(P4,"/")</f>
        <v>technology</v>
      </c>
      <c r="R4" t="str">
        <v>web</v>
      </c>
      <c r="S4" s="9">
        <f t="shared" si="2"/>
        <v>41595.25</v>
      </c>
      <c r="T4" s="9">
        <f t="shared" si="3"/>
        <v>41597.25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6">
        <f t="shared" si="0"/>
        <v>58.976190476190467</v>
      </c>
      <c r="G5" t="s">
        <v>14</v>
      </c>
      <c r="H5">
        <v>24</v>
      </c>
      <c r="I5" s="5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 cm="1">
        <f t="array" ref="Q5:R5">_xlfn.TEXTSPLIT(P5,"/")</f>
        <v>music</v>
      </c>
      <c r="R5" t="str">
        <v>rock</v>
      </c>
      <c r="S5" s="9">
        <f t="shared" si="2"/>
        <v>43688.208333333328</v>
      </c>
      <c r="T5" s="9">
        <f t="shared" si="3"/>
        <v>43728.208333333328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6">
        <f t="shared" si="0"/>
        <v>69.276315789473685</v>
      </c>
      <c r="G6" t="s">
        <v>14</v>
      </c>
      <c r="H6">
        <v>53</v>
      </c>
      <c r="I6" s="5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 cm="1">
        <f t="array" ref="Q6:R6">_xlfn.TEXTSPLIT(P6,"/")</f>
        <v>theater</v>
      </c>
      <c r="R6" t="str">
        <v>plays</v>
      </c>
      <c r="S6" s="9">
        <f t="shared" si="2"/>
        <v>43485.25</v>
      </c>
      <c r="T6" s="9">
        <f t="shared" si="3"/>
        <v>43489.25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6">
        <f t="shared" si="0"/>
        <v>173.61842105263159</v>
      </c>
      <c r="G7" t="s">
        <v>20</v>
      </c>
      <c r="H7">
        <v>174</v>
      </c>
      <c r="I7" s="5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 cm="1">
        <f t="array" ref="Q7:R7">_xlfn.TEXTSPLIT(P7,"/")</f>
        <v>theater</v>
      </c>
      <c r="R7" t="str">
        <v>plays</v>
      </c>
      <c r="S7" s="9">
        <f t="shared" si="2"/>
        <v>41149.208333333336</v>
      </c>
      <c r="T7" s="9">
        <f t="shared" si="3"/>
        <v>41160.208333333336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6">
        <f t="shared" si="0"/>
        <v>20.961538461538463</v>
      </c>
      <c r="G8" t="s">
        <v>14</v>
      </c>
      <c r="H8">
        <v>18</v>
      </c>
      <c r="I8" s="5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 cm="1">
        <f t="array" ref="Q8:R8">_xlfn.TEXTSPLIT(P8,"/")</f>
        <v>film &amp; video</v>
      </c>
      <c r="R8" t="str">
        <v>documentary</v>
      </c>
      <c r="S8" s="9">
        <f t="shared" si="2"/>
        <v>42991.208333333328</v>
      </c>
      <c r="T8" s="9">
        <f t="shared" si="3"/>
        <v>42992.208333333328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6">
        <f t="shared" si="0"/>
        <v>327.57777777777778</v>
      </c>
      <c r="G9" t="s">
        <v>20</v>
      </c>
      <c r="H9">
        <v>227</v>
      </c>
      <c r="I9" s="5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 cm="1">
        <f t="array" ref="Q9:R9">_xlfn.TEXTSPLIT(P9,"/")</f>
        <v>theater</v>
      </c>
      <c r="R9" t="str">
        <v>plays</v>
      </c>
      <c r="S9" s="9">
        <f t="shared" si="2"/>
        <v>42229.208333333328</v>
      </c>
      <c r="T9" s="9">
        <f t="shared" si="3"/>
        <v>42231.208333333328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6">
        <f t="shared" si="0"/>
        <v>19.932788374205266</v>
      </c>
      <c r="G10" t="s">
        <v>47</v>
      </c>
      <c r="H10">
        <v>708</v>
      </c>
      <c r="I10" s="5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 cm="1">
        <f t="array" ref="Q10:R10">_xlfn.TEXTSPLIT(P10,"/")</f>
        <v>theater</v>
      </c>
      <c r="R10" t="str">
        <v>plays</v>
      </c>
      <c r="S10" s="9">
        <f t="shared" si="2"/>
        <v>40399.208333333336</v>
      </c>
      <c r="T10" s="9">
        <f t="shared" si="3"/>
        <v>40401.208333333336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6">
        <f t="shared" si="0"/>
        <v>51.741935483870968</v>
      </c>
      <c r="G11" t="s">
        <v>14</v>
      </c>
      <c r="H11">
        <v>44</v>
      </c>
      <c r="I11" s="5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 cm="1">
        <f t="array" ref="Q11:R11">_xlfn.TEXTSPLIT(P11,"/")</f>
        <v>music</v>
      </c>
      <c r="R11" t="str">
        <v>electric music</v>
      </c>
      <c r="S11" s="9">
        <f t="shared" si="2"/>
        <v>41536.208333333336</v>
      </c>
      <c r="T11" s="9">
        <f t="shared" si="3"/>
        <v>41585.25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6">
        <f t="shared" si="0"/>
        <v>266.11538461538464</v>
      </c>
      <c r="G12" t="s">
        <v>20</v>
      </c>
      <c r="H12">
        <v>220</v>
      </c>
      <c r="I12" s="5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 cm="1">
        <f t="array" ref="Q12:R12">_xlfn.TEXTSPLIT(P12,"/")</f>
        <v>film &amp; video</v>
      </c>
      <c r="R12" t="str">
        <v>drama</v>
      </c>
      <c r="S12" s="9">
        <f t="shared" si="2"/>
        <v>40404.208333333336</v>
      </c>
      <c r="T12" s="9">
        <f t="shared" si="3"/>
        <v>40452.208333333336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6">
        <f t="shared" si="0"/>
        <v>48.095238095238095</v>
      </c>
      <c r="G13" t="s">
        <v>14</v>
      </c>
      <c r="H13">
        <v>27</v>
      </c>
      <c r="I13" s="5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 cm="1">
        <f t="array" ref="Q13:R13">_xlfn.TEXTSPLIT(P13,"/")</f>
        <v>theater</v>
      </c>
      <c r="R13" t="str">
        <v>plays</v>
      </c>
      <c r="S13" s="9">
        <f t="shared" si="2"/>
        <v>40442.208333333336</v>
      </c>
      <c r="T13" s="9">
        <f t="shared" si="3"/>
        <v>40448.208333333336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6">
        <f t="shared" si="0"/>
        <v>89.349206349206341</v>
      </c>
      <c r="G14" t="s">
        <v>14</v>
      </c>
      <c r="H14">
        <v>55</v>
      </c>
      <c r="I14" s="5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 cm="1">
        <f t="array" ref="Q14:R14">_xlfn.TEXTSPLIT(P14,"/")</f>
        <v>film &amp; video</v>
      </c>
      <c r="R14" t="str">
        <v>drama</v>
      </c>
      <c r="S14" s="9">
        <f t="shared" si="2"/>
        <v>43760.208333333328</v>
      </c>
      <c r="T14" s="9">
        <f t="shared" si="3"/>
        <v>43768.208333333328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6">
        <f t="shared" si="0"/>
        <v>245.11904761904765</v>
      </c>
      <c r="G15" t="s">
        <v>20</v>
      </c>
      <c r="H15">
        <v>98</v>
      </c>
      <c r="I15" s="5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 cm="1">
        <f t="array" ref="Q15:R15">_xlfn.TEXTSPLIT(P15,"/")</f>
        <v>music</v>
      </c>
      <c r="R15" t="str">
        <v>indie rock</v>
      </c>
      <c r="S15" s="9">
        <f t="shared" si="2"/>
        <v>42532.208333333328</v>
      </c>
      <c r="T15" s="9">
        <f t="shared" si="3"/>
        <v>42544.208333333328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6">
        <f t="shared" si="0"/>
        <v>66.769503546099301</v>
      </c>
      <c r="G16" t="s">
        <v>14</v>
      </c>
      <c r="H16">
        <v>200</v>
      </c>
      <c r="I16" s="5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 cm="1">
        <f t="array" ref="Q16:R16">_xlfn.TEXTSPLIT(P16,"/")</f>
        <v>music</v>
      </c>
      <c r="R16" t="str">
        <v>indie rock</v>
      </c>
      <c r="S16" s="9">
        <f t="shared" si="2"/>
        <v>40974.25</v>
      </c>
      <c r="T16" s="9">
        <f t="shared" si="3"/>
        <v>41001.208333333336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6">
        <f t="shared" si="0"/>
        <v>47.307881773399011</v>
      </c>
      <c r="G17" t="s">
        <v>14</v>
      </c>
      <c r="H17">
        <v>452</v>
      </c>
      <c r="I17" s="5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 cm="1">
        <f t="array" ref="Q17:R17">_xlfn.TEXTSPLIT(P17,"/")</f>
        <v>technology</v>
      </c>
      <c r="R17" t="str">
        <v>wearables</v>
      </c>
      <c r="S17" s="9">
        <f t="shared" si="2"/>
        <v>43809.25</v>
      </c>
      <c r="T17" s="9">
        <f t="shared" si="3"/>
        <v>43813.25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6">
        <f t="shared" si="0"/>
        <v>649.47058823529414</v>
      </c>
      <c r="G18" t="s">
        <v>20</v>
      </c>
      <c r="H18">
        <v>100</v>
      </c>
      <c r="I18" s="5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 cm="1">
        <f t="array" ref="Q18:R18">_xlfn.TEXTSPLIT(P18,"/")</f>
        <v>publishing</v>
      </c>
      <c r="R18" t="str">
        <v>nonfiction</v>
      </c>
      <c r="S18" s="9">
        <f t="shared" si="2"/>
        <v>41661.25</v>
      </c>
      <c r="T18" s="9">
        <f t="shared" si="3"/>
        <v>41683.25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6">
        <f t="shared" si="0"/>
        <v>159.39125295508273</v>
      </c>
      <c r="G19" t="s">
        <v>20</v>
      </c>
      <c r="H19">
        <v>1249</v>
      </c>
      <c r="I19" s="5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 cm="1">
        <f t="array" ref="Q19:R19">_xlfn.TEXTSPLIT(P19,"/")</f>
        <v>film &amp; video</v>
      </c>
      <c r="R19" t="str">
        <v>animation</v>
      </c>
      <c r="S19" s="9">
        <f t="shared" si="2"/>
        <v>40555.25</v>
      </c>
      <c r="T19" s="9">
        <f t="shared" si="3"/>
        <v>40556.25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6">
        <f t="shared" si="0"/>
        <v>66.912087912087912</v>
      </c>
      <c r="G20" t="s">
        <v>74</v>
      </c>
      <c r="H20">
        <v>135</v>
      </c>
      <c r="I20" s="5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 cm="1">
        <f t="array" ref="Q20:R20">_xlfn.TEXTSPLIT(P20,"/")</f>
        <v>theater</v>
      </c>
      <c r="R20" t="str">
        <v>plays</v>
      </c>
      <c r="S20" s="9">
        <f t="shared" si="2"/>
        <v>43351.208333333328</v>
      </c>
      <c r="T20" s="9">
        <f t="shared" si="3"/>
        <v>43359.208333333328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6">
        <f t="shared" si="0"/>
        <v>48.529600000000002</v>
      </c>
      <c r="G21" t="s">
        <v>14</v>
      </c>
      <c r="H21">
        <v>674</v>
      </c>
      <c r="I21" s="5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 cm="1">
        <f t="array" ref="Q21:R21">_xlfn.TEXTSPLIT(P21,"/")</f>
        <v>theater</v>
      </c>
      <c r="R21" t="str">
        <v>plays</v>
      </c>
      <c r="S21" s="9">
        <f t="shared" si="2"/>
        <v>43528.25</v>
      </c>
      <c r="T21" s="9">
        <f t="shared" si="3"/>
        <v>43549.208333333328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6">
        <f t="shared" si="0"/>
        <v>112.24279210925646</v>
      </c>
      <c r="G22" t="s">
        <v>20</v>
      </c>
      <c r="H22">
        <v>1396</v>
      </c>
      <c r="I22" s="5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 cm="1">
        <f t="array" ref="Q22:R22">_xlfn.TEXTSPLIT(P22,"/")</f>
        <v>film &amp; video</v>
      </c>
      <c r="R22" t="str">
        <v>drama</v>
      </c>
      <c r="S22" s="9">
        <f t="shared" si="2"/>
        <v>41848.208333333336</v>
      </c>
      <c r="T22" s="9">
        <f t="shared" si="3"/>
        <v>41848.208333333336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6">
        <f t="shared" si="0"/>
        <v>40.992553191489364</v>
      </c>
      <c r="G23" t="s">
        <v>14</v>
      </c>
      <c r="H23">
        <v>558</v>
      </c>
      <c r="I23" s="5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 cm="1">
        <f t="array" ref="Q23:R23">_xlfn.TEXTSPLIT(P23,"/")</f>
        <v>theater</v>
      </c>
      <c r="R23" t="str">
        <v>plays</v>
      </c>
      <c r="S23" s="9">
        <f t="shared" si="2"/>
        <v>40770.208333333336</v>
      </c>
      <c r="T23" s="9">
        <f t="shared" si="3"/>
        <v>40804.208333333336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6">
        <f t="shared" si="0"/>
        <v>128.07106598984771</v>
      </c>
      <c r="G24" t="s">
        <v>20</v>
      </c>
      <c r="H24">
        <v>890</v>
      </c>
      <c r="I24" s="5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 cm="1">
        <f t="array" ref="Q24:R24">_xlfn.TEXTSPLIT(P24,"/")</f>
        <v>theater</v>
      </c>
      <c r="R24" t="str">
        <v>plays</v>
      </c>
      <c r="S24" s="9">
        <f t="shared" si="2"/>
        <v>43193.208333333328</v>
      </c>
      <c r="T24" s="9">
        <f t="shared" si="3"/>
        <v>43208.208333333328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6">
        <f t="shared" si="0"/>
        <v>332.04444444444448</v>
      </c>
      <c r="G25" t="s">
        <v>20</v>
      </c>
      <c r="H25">
        <v>142</v>
      </c>
      <c r="I25" s="5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 cm="1">
        <f t="array" ref="Q25:R25">_xlfn.TEXTSPLIT(P25,"/")</f>
        <v>film &amp; video</v>
      </c>
      <c r="R25" t="str">
        <v>documentary</v>
      </c>
      <c r="S25" s="9">
        <f t="shared" si="2"/>
        <v>43510.25</v>
      </c>
      <c r="T25" s="9">
        <f t="shared" si="3"/>
        <v>43563.208333333328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6">
        <f t="shared" si="0"/>
        <v>112.83225108225108</v>
      </c>
      <c r="G26" t="s">
        <v>20</v>
      </c>
      <c r="H26">
        <v>2673</v>
      </c>
      <c r="I26" s="5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 cm="1">
        <f t="array" ref="Q26:R26">_xlfn.TEXTSPLIT(P26,"/")</f>
        <v>technology</v>
      </c>
      <c r="R26" t="str">
        <v>wearables</v>
      </c>
      <c r="S26" s="9">
        <f t="shared" si="2"/>
        <v>41811.208333333336</v>
      </c>
      <c r="T26" s="9">
        <f t="shared" si="3"/>
        <v>41813.208333333336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6">
        <f t="shared" si="0"/>
        <v>216.43636363636364</v>
      </c>
      <c r="G27" t="s">
        <v>20</v>
      </c>
      <c r="H27">
        <v>163</v>
      </c>
      <c r="I27" s="5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 cm="1">
        <f t="array" ref="Q27:R27">_xlfn.TEXTSPLIT(P27,"/")</f>
        <v>games</v>
      </c>
      <c r="R27" t="str">
        <v>video games</v>
      </c>
      <c r="S27" s="9">
        <f t="shared" si="2"/>
        <v>40681.208333333336</v>
      </c>
      <c r="T27" s="9">
        <f t="shared" si="3"/>
        <v>40701.208333333336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6">
        <f t="shared" si="0"/>
        <v>48.199069767441863</v>
      </c>
      <c r="G28" t="s">
        <v>74</v>
      </c>
      <c r="H28">
        <v>1480</v>
      </c>
      <c r="I28" s="5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 cm="1">
        <f t="array" ref="Q28:R28">_xlfn.TEXTSPLIT(P28,"/")</f>
        <v>theater</v>
      </c>
      <c r="R28" t="str">
        <v>plays</v>
      </c>
      <c r="S28" s="9">
        <f t="shared" si="2"/>
        <v>43312.208333333328</v>
      </c>
      <c r="T28" s="9">
        <f t="shared" si="3"/>
        <v>43339.208333333328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6">
        <f t="shared" si="0"/>
        <v>79.95</v>
      </c>
      <c r="G29" t="s">
        <v>14</v>
      </c>
      <c r="H29">
        <v>15</v>
      </c>
      <c r="I29" s="5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 cm="1">
        <f t="array" ref="Q29:R29">_xlfn.TEXTSPLIT(P29,"/")</f>
        <v>music</v>
      </c>
      <c r="R29" t="str">
        <v>rock</v>
      </c>
      <c r="S29" s="9">
        <f t="shared" si="2"/>
        <v>42280.208333333328</v>
      </c>
      <c r="T29" s="9">
        <f t="shared" si="3"/>
        <v>42288.208333333328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6">
        <f t="shared" si="0"/>
        <v>105.22553516819573</v>
      </c>
      <c r="G30" t="s">
        <v>20</v>
      </c>
      <c r="H30">
        <v>2220</v>
      </c>
      <c r="I30" s="5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 cm="1">
        <f t="array" ref="Q30:R30">_xlfn.TEXTSPLIT(P30,"/")</f>
        <v>theater</v>
      </c>
      <c r="R30" t="str">
        <v>plays</v>
      </c>
      <c r="S30" s="9">
        <f t="shared" si="2"/>
        <v>40218.25</v>
      </c>
      <c r="T30" s="9">
        <f t="shared" si="3"/>
        <v>40241.25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6">
        <f t="shared" si="0"/>
        <v>328.89978213507629</v>
      </c>
      <c r="G31" t="s">
        <v>20</v>
      </c>
      <c r="H31">
        <v>1606</v>
      </c>
      <c r="I31" s="5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 cm="1">
        <f t="array" ref="Q31:R31">_xlfn.TEXTSPLIT(P31,"/")</f>
        <v>film &amp; video</v>
      </c>
      <c r="R31" t="str">
        <v>shorts</v>
      </c>
      <c r="S31" s="9">
        <f t="shared" si="2"/>
        <v>43301.208333333328</v>
      </c>
      <c r="T31" s="9">
        <f t="shared" si="3"/>
        <v>43341.208333333328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6">
        <f t="shared" si="0"/>
        <v>160.61111111111111</v>
      </c>
      <c r="G32" t="s">
        <v>20</v>
      </c>
      <c r="H32">
        <v>129</v>
      </c>
      <c r="I32" s="5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 cm="1">
        <f t="array" ref="Q32:R32">_xlfn.TEXTSPLIT(P32,"/")</f>
        <v>film &amp; video</v>
      </c>
      <c r="R32" t="str">
        <v>animation</v>
      </c>
      <c r="S32" s="9">
        <f t="shared" si="2"/>
        <v>43609.208333333328</v>
      </c>
      <c r="T32" s="9">
        <f t="shared" si="3"/>
        <v>43614.208333333328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6">
        <f t="shared" si="0"/>
        <v>310</v>
      </c>
      <c r="G33" t="s">
        <v>20</v>
      </c>
      <c r="H33">
        <v>226</v>
      </c>
      <c r="I33" s="5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 cm="1">
        <f t="array" ref="Q33:R33">_xlfn.TEXTSPLIT(P33,"/")</f>
        <v>games</v>
      </c>
      <c r="R33" t="str">
        <v>video games</v>
      </c>
      <c r="S33" s="9">
        <f t="shared" si="2"/>
        <v>42374.25</v>
      </c>
      <c r="T33" s="9">
        <f t="shared" si="3"/>
        <v>42402.25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6">
        <f t="shared" si="0"/>
        <v>86.807920792079202</v>
      </c>
      <c r="G34" t="s">
        <v>14</v>
      </c>
      <c r="H34">
        <v>2307</v>
      </c>
      <c r="I34" s="5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 cm="1">
        <f t="array" ref="Q34:R34">_xlfn.TEXTSPLIT(P34,"/")</f>
        <v>film &amp; video</v>
      </c>
      <c r="R34" t="str">
        <v>documentary</v>
      </c>
      <c r="S34" s="9">
        <f t="shared" si="2"/>
        <v>43110.25</v>
      </c>
      <c r="T34" s="9">
        <f t="shared" si="3"/>
        <v>43137.25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6">
        <f t="shared" si="0"/>
        <v>377.82071713147411</v>
      </c>
      <c r="G35" t="s">
        <v>20</v>
      </c>
      <c r="H35">
        <v>5419</v>
      </c>
      <c r="I35" s="5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 cm="1">
        <f t="array" ref="Q35:R35">_xlfn.TEXTSPLIT(P35,"/")</f>
        <v>theater</v>
      </c>
      <c r="R35" t="str">
        <v>plays</v>
      </c>
      <c r="S35" s="9">
        <f t="shared" si="2"/>
        <v>41917.208333333336</v>
      </c>
      <c r="T35" s="9">
        <f t="shared" si="3"/>
        <v>41954.25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6">
        <f t="shared" si="0"/>
        <v>150.80645161290323</v>
      </c>
      <c r="G36" t="s">
        <v>20</v>
      </c>
      <c r="H36">
        <v>165</v>
      </c>
      <c r="I36" s="5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 cm="1">
        <f t="array" ref="Q36:R36">_xlfn.TEXTSPLIT(P36,"/")</f>
        <v>film &amp; video</v>
      </c>
      <c r="R36" t="str">
        <v>documentary</v>
      </c>
      <c r="S36" s="9">
        <f t="shared" si="2"/>
        <v>42817.208333333328</v>
      </c>
      <c r="T36" s="9">
        <f t="shared" si="3"/>
        <v>42822.208333333328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6">
        <f t="shared" si="0"/>
        <v>150.30119521912351</v>
      </c>
      <c r="G37" t="s">
        <v>20</v>
      </c>
      <c r="H37">
        <v>1965</v>
      </c>
      <c r="I37" s="5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 cm="1">
        <f t="array" ref="Q37:R37">_xlfn.TEXTSPLIT(P37,"/")</f>
        <v>film &amp; video</v>
      </c>
      <c r="R37" t="str">
        <v>drama</v>
      </c>
      <c r="S37" s="9">
        <f t="shared" si="2"/>
        <v>43484.25</v>
      </c>
      <c r="T37" s="9">
        <f t="shared" si="3"/>
        <v>43526.25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6">
        <f t="shared" si="0"/>
        <v>157.28571428571431</v>
      </c>
      <c r="G38" t="s">
        <v>20</v>
      </c>
      <c r="H38">
        <v>16</v>
      </c>
      <c r="I38" s="5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 cm="1">
        <f t="array" ref="Q38:R38">_xlfn.TEXTSPLIT(P38,"/")</f>
        <v>theater</v>
      </c>
      <c r="R38" t="str">
        <v>plays</v>
      </c>
      <c r="S38" s="9">
        <f t="shared" si="2"/>
        <v>40600.25</v>
      </c>
      <c r="T38" s="9">
        <f t="shared" si="3"/>
        <v>40625.208333333336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6">
        <f t="shared" si="0"/>
        <v>139.98765432098764</v>
      </c>
      <c r="G39" t="s">
        <v>20</v>
      </c>
      <c r="H39">
        <v>107</v>
      </c>
      <c r="I39" s="5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 cm="1">
        <f t="array" ref="Q39:R39">_xlfn.TEXTSPLIT(P39,"/")</f>
        <v>publishing</v>
      </c>
      <c r="R39" t="str">
        <v>fiction</v>
      </c>
      <c r="S39" s="9">
        <f t="shared" si="2"/>
        <v>43744.208333333328</v>
      </c>
      <c r="T39" s="9">
        <f t="shared" si="3"/>
        <v>43777.25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6">
        <f t="shared" si="0"/>
        <v>325.32258064516128</v>
      </c>
      <c r="G40" t="s">
        <v>20</v>
      </c>
      <c r="H40">
        <v>134</v>
      </c>
      <c r="I40" s="5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 cm="1">
        <f t="array" ref="Q40:R40">_xlfn.TEXTSPLIT(P40,"/")</f>
        <v>photography</v>
      </c>
      <c r="R40" t="str">
        <v>photography books</v>
      </c>
      <c r="S40" s="9">
        <f t="shared" si="2"/>
        <v>40469.208333333336</v>
      </c>
      <c r="T40" s="9">
        <f t="shared" si="3"/>
        <v>40474.208333333336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6">
        <f t="shared" si="0"/>
        <v>50.777777777777779</v>
      </c>
      <c r="G41" t="s">
        <v>14</v>
      </c>
      <c r="H41">
        <v>88</v>
      </c>
      <c r="I41" s="5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 cm="1">
        <f t="array" ref="Q41:R41">_xlfn.TEXTSPLIT(P41,"/")</f>
        <v>theater</v>
      </c>
      <c r="R41" t="str">
        <v>plays</v>
      </c>
      <c r="S41" s="9">
        <f t="shared" si="2"/>
        <v>41330.25</v>
      </c>
      <c r="T41" s="9">
        <f t="shared" si="3"/>
        <v>41344.208333333336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6">
        <f t="shared" si="0"/>
        <v>169.06818181818181</v>
      </c>
      <c r="G42" t="s">
        <v>20</v>
      </c>
      <c r="H42">
        <v>198</v>
      </c>
      <c r="I42" s="5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 cm="1">
        <f t="array" ref="Q42:R42">_xlfn.TEXTSPLIT(P42,"/")</f>
        <v>technology</v>
      </c>
      <c r="R42" t="str">
        <v>wearables</v>
      </c>
      <c r="S42" s="9">
        <f t="shared" si="2"/>
        <v>40334.208333333336</v>
      </c>
      <c r="T42" s="9">
        <f t="shared" si="3"/>
        <v>40353.208333333336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6">
        <f t="shared" si="0"/>
        <v>212.92857142857144</v>
      </c>
      <c r="G43" t="s">
        <v>20</v>
      </c>
      <c r="H43">
        <v>111</v>
      </c>
      <c r="I43" s="5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 cm="1">
        <f t="array" ref="Q43:R43">_xlfn.TEXTSPLIT(P43,"/")</f>
        <v>music</v>
      </c>
      <c r="R43" t="str">
        <v>rock</v>
      </c>
      <c r="S43" s="9">
        <f t="shared" si="2"/>
        <v>41156.208333333336</v>
      </c>
      <c r="T43" s="9">
        <f t="shared" si="3"/>
        <v>41182.208333333336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6">
        <f t="shared" si="0"/>
        <v>443.94444444444446</v>
      </c>
      <c r="G44" t="s">
        <v>20</v>
      </c>
      <c r="H44">
        <v>222</v>
      </c>
      <c r="I44" s="5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 cm="1">
        <f t="array" ref="Q44:R44">_xlfn.TEXTSPLIT(P44,"/")</f>
        <v>food</v>
      </c>
      <c r="R44" t="str">
        <v>food trucks</v>
      </c>
      <c r="S44" s="9">
        <f t="shared" si="2"/>
        <v>40728.208333333336</v>
      </c>
      <c r="T44" s="9">
        <f t="shared" si="3"/>
        <v>40737.208333333336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6">
        <f t="shared" si="0"/>
        <v>185.9390243902439</v>
      </c>
      <c r="G45" t="s">
        <v>20</v>
      </c>
      <c r="H45">
        <v>6212</v>
      </c>
      <c r="I45" s="5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 cm="1">
        <f t="array" ref="Q45:R45">_xlfn.TEXTSPLIT(P45,"/")</f>
        <v>publishing</v>
      </c>
      <c r="R45" t="str">
        <v>radio &amp; podcasts</v>
      </c>
      <c r="S45" s="9">
        <f t="shared" si="2"/>
        <v>41844.208333333336</v>
      </c>
      <c r="T45" s="9">
        <f t="shared" si="3"/>
        <v>41860.208333333336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6">
        <f t="shared" si="0"/>
        <v>658.8125</v>
      </c>
      <c r="G46" t="s">
        <v>20</v>
      </c>
      <c r="H46">
        <v>98</v>
      </c>
      <c r="I46" s="5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 cm="1">
        <f t="array" ref="Q46:R46">_xlfn.TEXTSPLIT(P46,"/")</f>
        <v>publishing</v>
      </c>
      <c r="R46" t="str">
        <v>fiction</v>
      </c>
      <c r="S46" s="9">
        <f t="shared" si="2"/>
        <v>43541.208333333328</v>
      </c>
      <c r="T46" s="9">
        <f t="shared" si="3"/>
        <v>43542.208333333328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6">
        <f t="shared" si="0"/>
        <v>47.684210526315788</v>
      </c>
      <c r="G47" t="s">
        <v>14</v>
      </c>
      <c r="H47">
        <v>48</v>
      </c>
      <c r="I47" s="5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 cm="1">
        <f t="array" ref="Q47:R47">_xlfn.TEXTSPLIT(P47,"/")</f>
        <v>theater</v>
      </c>
      <c r="R47" t="str">
        <v>plays</v>
      </c>
      <c r="S47" s="9">
        <f t="shared" si="2"/>
        <v>42676.208333333328</v>
      </c>
      <c r="T47" s="9">
        <f t="shared" si="3"/>
        <v>42691.25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6">
        <f t="shared" si="0"/>
        <v>114.78378378378378</v>
      </c>
      <c r="G48" t="s">
        <v>20</v>
      </c>
      <c r="H48">
        <v>92</v>
      </c>
      <c r="I48" s="5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 cm="1">
        <f t="array" ref="Q48:R48">_xlfn.TEXTSPLIT(P48,"/")</f>
        <v>music</v>
      </c>
      <c r="R48" t="str">
        <v>rock</v>
      </c>
      <c r="S48" s="9">
        <f t="shared" si="2"/>
        <v>40367.208333333336</v>
      </c>
      <c r="T48" s="9">
        <f t="shared" si="3"/>
        <v>40390.208333333336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6">
        <f t="shared" si="0"/>
        <v>475.26666666666665</v>
      </c>
      <c r="G49" t="s">
        <v>20</v>
      </c>
      <c r="H49">
        <v>149</v>
      </c>
      <c r="I49" s="5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 cm="1">
        <f t="array" ref="Q49:R49">_xlfn.TEXTSPLIT(P49,"/")</f>
        <v>theater</v>
      </c>
      <c r="R49" t="str">
        <v>plays</v>
      </c>
      <c r="S49" s="9">
        <f t="shared" si="2"/>
        <v>41727.208333333336</v>
      </c>
      <c r="T49" s="9">
        <f t="shared" si="3"/>
        <v>41757.208333333336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6">
        <f t="shared" si="0"/>
        <v>386.97297297297297</v>
      </c>
      <c r="G50" t="s">
        <v>20</v>
      </c>
      <c r="H50">
        <v>2431</v>
      </c>
      <c r="I50" s="5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 cm="1">
        <f t="array" ref="Q50:R50">_xlfn.TEXTSPLIT(P50,"/")</f>
        <v>theater</v>
      </c>
      <c r="R50" t="str">
        <v>plays</v>
      </c>
      <c r="S50" s="9">
        <f t="shared" si="2"/>
        <v>42180.208333333328</v>
      </c>
      <c r="T50" s="9">
        <f t="shared" si="3"/>
        <v>42192.208333333328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6">
        <f t="shared" si="0"/>
        <v>189.625</v>
      </c>
      <c r="G51" t="s">
        <v>20</v>
      </c>
      <c r="H51">
        <v>303</v>
      </c>
      <c r="I51" s="5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 cm="1">
        <f t="array" ref="Q51:R51">_xlfn.TEXTSPLIT(P51,"/")</f>
        <v>music</v>
      </c>
      <c r="R51" t="str">
        <v>rock</v>
      </c>
      <c r="S51" s="9">
        <f t="shared" si="2"/>
        <v>43758.208333333328</v>
      </c>
      <c r="T51" s="9">
        <f t="shared" si="3"/>
        <v>43803.25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6">
        <f t="shared" si="0"/>
        <v>2</v>
      </c>
      <c r="G52" t="s">
        <v>14</v>
      </c>
      <c r="H52">
        <v>1</v>
      </c>
      <c r="I52" s="5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 cm="1">
        <f t="array" ref="Q52:R52">_xlfn.TEXTSPLIT(P52,"/")</f>
        <v>music</v>
      </c>
      <c r="R52" t="str">
        <v>metal</v>
      </c>
      <c r="S52" s="9">
        <f t="shared" si="2"/>
        <v>41487.208333333336</v>
      </c>
      <c r="T52" s="9">
        <f t="shared" si="3"/>
        <v>41515.208333333336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6">
        <f t="shared" si="0"/>
        <v>91.867805186590772</v>
      </c>
      <c r="G53" t="s">
        <v>14</v>
      </c>
      <c r="H53">
        <v>1467</v>
      </c>
      <c r="I53" s="5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 cm="1">
        <f t="array" ref="Q53:R53">_xlfn.TEXTSPLIT(P53,"/")</f>
        <v>technology</v>
      </c>
      <c r="R53" t="str">
        <v>wearables</v>
      </c>
      <c r="S53" s="9">
        <f t="shared" si="2"/>
        <v>40995.208333333336</v>
      </c>
      <c r="T53" s="9">
        <f t="shared" si="3"/>
        <v>41011.208333333336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6">
        <f t="shared" si="0"/>
        <v>34.152777777777779</v>
      </c>
      <c r="G54" t="s">
        <v>14</v>
      </c>
      <c r="H54">
        <v>75</v>
      </c>
      <c r="I54" s="5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 cm="1">
        <f t="array" ref="Q54:R54">_xlfn.TEXTSPLIT(P54,"/")</f>
        <v>theater</v>
      </c>
      <c r="R54" t="str">
        <v>plays</v>
      </c>
      <c r="S54" s="9">
        <f t="shared" si="2"/>
        <v>40436.208333333336</v>
      </c>
      <c r="T54" s="9">
        <f t="shared" si="3"/>
        <v>40440.208333333336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6">
        <f t="shared" si="0"/>
        <v>140.40909090909091</v>
      </c>
      <c r="G55" t="s">
        <v>20</v>
      </c>
      <c r="H55">
        <v>209</v>
      </c>
      <c r="I55" s="5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 cm="1">
        <f t="array" ref="Q55:R55">_xlfn.TEXTSPLIT(P55,"/")</f>
        <v>film &amp; video</v>
      </c>
      <c r="R55" t="str">
        <v>drama</v>
      </c>
      <c r="S55" s="9">
        <f t="shared" si="2"/>
        <v>41779.208333333336</v>
      </c>
      <c r="T55" s="9">
        <f t="shared" si="3"/>
        <v>41818.208333333336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6">
        <f t="shared" si="0"/>
        <v>89.86666666666666</v>
      </c>
      <c r="G56" t="s">
        <v>14</v>
      </c>
      <c r="H56">
        <v>120</v>
      </c>
      <c r="I56" s="5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 cm="1">
        <f t="array" ref="Q56:R56">_xlfn.TEXTSPLIT(P56,"/")</f>
        <v>technology</v>
      </c>
      <c r="R56" t="str">
        <v>wearables</v>
      </c>
      <c r="S56" s="9">
        <f t="shared" si="2"/>
        <v>43170.25</v>
      </c>
      <c r="T56" s="9">
        <f t="shared" si="3"/>
        <v>43176.208333333328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6">
        <f t="shared" si="0"/>
        <v>177.96969696969697</v>
      </c>
      <c r="G57" t="s">
        <v>20</v>
      </c>
      <c r="H57">
        <v>131</v>
      </c>
      <c r="I57" s="5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 cm="1">
        <f t="array" ref="Q57:R57">_xlfn.TEXTSPLIT(P57,"/")</f>
        <v>music</v>
      </c>
      <c r="R57" t="str">
        <v>jazz</v>
      </c>
      <c r="S57" s="9">
        <f t="shared" si="2"/>
        <v>43311.208333333328</v>
      </c>
      <c r="T57" s="9">
        <f t="shared" si="3"/>
        <v>43316.208333333328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6">
        <f t="shared" si="0"/>
        <v>143.66249999999999</v>
      </c>
      <c r="G58" t="s">
        <v>20</v>
      </c>
      <c r="H58">
        <v>164</v>
      </c>
      <c r="I58" s="5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 cm="1">
        <f t="array" ref="Q58:R58">_xlfn.TEXTSPLIT(P58,"/")</f>
        <v>technology</v>
      </c>
      <c r="R58" t="str">
        <v>wearables</v>
      </c>
      <c r="S58" s="9">
        <f t="shared" si="2"/>
        <v>42014.25</v>
      </c>
      <c r="T58" s="9">
        <f t="shared" si="3"/>
        <v>42021.25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6">
        <f t="shared" si="0"/>
        <v>215.27586206896552</v>
      </c>
      <c r="G59" t="s">
        <v>20</v>
      </c>
      <c r="H59">
        <v>201</v>
      </c>
      <c r="I59" s="5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 cm="1">
        <f t="array" ref="Q59:R59">_xlfn.TEXTSPLIT(P59,"/")</f>
        <v>games</v>
      </c>
      <c r="R59" t="str">
        <v>video games</v>
      </c>
      <c r="S59" s="9">
        <f t="shared" si="2"/>
        <v>42979.208333333328</v>
      </c>
      <c r="T59" s="9">
        <f t="shared" si="3"/>
        <v>42991.208333333328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6">
        <f t="shared" si="0"/>
        <v>227.11111111111114</v>
      </c>
      <c r="G60" t="s">
        <v>20</v>
      </c>
      <c r="H60">
        <v>211</v>
      </c>
      <c r="I60" s="5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 cm="1">
        <f t="array" ref="Q60:R60">_xlfn.TEXTSPLIT(P60,"/")</f>
        <v>theater</v>
      </c>
      <c r="R60" t="str">
        <v>plays</v>
      </c>
      <c r="S60" s="9">
        <f t="shared" si="2"/>
        <v>42268.208333333328</v>
      </c>
      <c r="T60" s="9">
        <f t="shared" si="3"/>
        <v>42281.208333333328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6">
        <f t="shared" si="0"/>
        <v>275.07142857142861</v>
      </c>
      <c r="G61" t="s">
        <v>20</v>
      </c>
      <c r="H61">
        <v>128</v>
      </c>
      <c r="I61" s="5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 cm="1">
        <f t="array" ref="Q61:R61">_xlfn.TEXTSPLIT(P61,"/")</f>
        <v>theater</v>
      </c>
      <c r="R61" t="str">
        <v>plays</v>
      </c>
      <c r="S61" s="9">
        <f t="shared" si="2"/>
        <v>42898.208333333328</v>
      </c>
      <c r="T61" s="9">
        <f t="shared" si="3"/>
        <v>42913.208333333328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6">
        <f t="shared" si="0"/>
        <v>144.37048832271762</v>
      </c>
      <c r="G62" t="s">
        <v>20</v>
      </c>
      <c r="H62">
        <v>1600</v>
      </c>
      <c r="I62" s="5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 cm="1">
        <f t="array" ref="Q62:R62">_xlfn.TEXTSPLIT(P62,"/")</f>
        <v>theater</v>
      </c>
      <c r="R62" t="str">
        <v>plays</v>
      </c>
      <c r="S62" s="9">
        <f t="shared" si="2"/>
        <v>41107.208333333336</v>
      </c>
      <c r="T62" s="9">
        <f t="shared" si="3"/>
        <v>41110.208333333336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6">
        <f t="shared" si="0"/>
        <v>92.74598393574297</v>
      </c>
      <c r="G63" t="s">
        <v>14</v>
      </c>
      <c r="H63">
        <v>2253</v>
      </c>
      <c r="I63" s="5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 cm="1">
        <f t="array" ref="Q63:R63">_xlfn.TEXTSPLIT(P63,"/")</f>
        <v>theater</v>
      </c>
      <c r="R63" t="str">
        <v>plays</v>
      </c>
      <c r="S63" s="9">
        <f t="shared" si="2"/>
        <v>40595.25</v>
      </c>
      <c r="T63" s="9">
        <f t="shared" si="3"/>
        <v>40635.208333333336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6">
        <f t="shared" si="0"/>
        <v>722.6</v>
      </c>
      <c r="G64" t="s">
        <v>20</v>
      </c>
      <c r="H64">
        <v>249</v>
      </c>
      <c r="I64" s="5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 cm="1">
        <f t="array" ref="Q64:R64">_xlfn.TEXTSPLIT(P64,"/")</f>
        <v>technology</v>
      </c>
      <c r="R64" t="str">
        <v>web</v>
      </c>
      <c r="S64" s="9">
        <f t="shared" si="2"/>
        <v>42160.208333333328</v>
      </c>
      <c r="T64" s="9">
        <f t="shared" si="3"/>
        <v>42161.208333333328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6">
        <f t="shared" si="0"/>
        <v>11.851063829787234</v>
      </c>
      <c r="G65" t="s">
        <v>14</v>
      </c>
      <c r="H65">
        <v>5</v>
      </c>
      <c r="I65" s="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 cm="1">
        <f t="array" ref="Q65:R65">_xlfn.TEXTSPLIT(P65,"/")</f>
        <v>theater</v>
      </c>
      <c r="R65" t="str">
        <v>plays</v>
      </c>
      <c r="S65" s="9">
        <f t="shared" si="2"/>
        <v>42853.208333333328</v>
      </c>
      <c r="T65" s="9">
        <f t="shared" si="3"/>
        <v>42859.208333333328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6">
        <f t="shared" si="0"/>
        <v>97.642857142857139</v>
      </c>
      <c r="G66" t="s">
        <v>14</v>
      </c>
      <c r="H66">
        <v>38</v>
      </c>
      <c r="I66" s="5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 cm="1">
        <f t="array" ref="Q66:R66">_xlfn.TEXTSPLIT(P66,"/")</f>
        <v>technology</v>
      </c>
      <c r="R66" t="str">
        <v>web</v>
      </c>
      <c r="S66" s="9">
        <f t="shared" si="2"/>
        <v>43283.208333333328</v>
      </c>
      <c r="T66" s="9">
        <f t="shared" si="3"/>
        <v>43298.208333333328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6">
        <f t="shared" ref="F67:F130" si="4">E67/D67*100</f>
        <v>236.14754098360655</v>
      </c>
      <c r="G67" t="s">
        <v>20</v>
      </c>
      <c r="H67">
        <v>236</v>
      </c>
      <c r="I67" s="5">
        <f t="shared" ref="I67:I130" si="5">IFERROR(E67/H67,0)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 cm="1">
        <f t="array" ref="Q67:R67">_xlfn.TEXTSPLIT(P67,"/")</f>
        <v>theater</v>
      </c>
      <c r="R67" t="str">
        <v>plays</v>
      </c>
      <c r="S67" s="9">
        <f t="shared" ref="S67:S130" si="6">(((L67/60)/60)/24)+DATE(1970,1,1)</f>
        <v>40570.25</v>
      </c>
      <c r="T67" s="9">
        <f t="shared" ref="T67:T130" si="7">(((M67/60)/60)/24)+DATE(1970,1,1)</f>
        <v>40577.25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6">
        <f t="shared" si="4"/>
        <v>45.068965517241381</v>
      </c>
      <c r="G68" t="s">
        <v>14</v>
      </c>
      <c r="H68">
        <v>12</v>
      </c>
      <c r="I68" s="5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 cm="1">
        <f t="array" ref="Q68:R68">_xlfn.TEXTSPLIT(P68,"/")</f>
        <v>theater</v>
      </c>
      <c r="R68" t="str">
        <v>plays</v>
      </c>
      <c r="S68" s="9">
        <f t="shared" si="6"/>
        <v>42102.208333333328</v>
      </c>
      <c r="T68" s="9">
        <f t="shared" si="7"/>
        <v>42107.208333333328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6">
        <f t="shared" si="4"/>
        <v>162.38567493112947</v>
      </c>
      <c r="G69" t="s">
        <v>20</v>
      </c>
      <c r="H69">
        <v>4065</v>
      </c>
      <c r="I69" s="5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 cm="1">
        <f t="array" ref="Q69:R69">_xlfn.TEXTSPLIT(P69,"/")</f>
        <v>technology</v>
      </c>
      <c r="R69" t="str">
        <v>wearables</v>
      </c>
      <c r="S69" s="9">
        <f t="shared" si="6"/>
        <v>40203.25</v>
      </c>
      <c r="T69" s="9">
        <f t="shared" si="7"/>
        <v>40208.25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6">
        <f t="shared" si="4"/>
        <v>254.52631578947367</v>
      </c>
      <c r="G70" t="s">
        <v>20</v>
      </c>
      <c r="H70">
        <v>246</v>
      </c>
      <c r="I70" s="5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 cm="1">
        <f t="array" ref="Q70:R70">_xlfn.TEXTSPLIT(P70,"/")</f>
        <v>theater</v>
      </c>
      <c r="R70" t="str">
        <v>plays</v>
      </c>
      <c r="S70" s="9">
        <f t="shared" si="6"/>
        <v>42943.208333333328</v>
      </c>
      <c r="T70" s="9">
        <f t="shared" si="7"/>
        <v>42990.208333333328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6">
        <f t="shared" si="4"/>
        <v>24.063291139240505</v>
      </c>
      <c r="G71" t="s">
        <v>74</v>
      </c>
      <c r="H71">
        <v>17</v>
      </c>
      <c r="I71" s="5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 cm="1">
        <f t="array" ref="Q71:R71">_xlfn.TEXTSPLIT(P71,"/")</f>
        <v>theater</v>
      </c>
      <c r="R71" t="str">
        <v>plays</v>
      </c>
      <c r="S71" s="9">
        <f t="shared" si="6"/>
        <v>40531.25</v>
      </c>
      <c r="T71" s="9">
        <f t="shared" si="7"/>
        <v>40565.25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6">
        <f t="shared" si="4"/>
        <v>123.74140625000001</v>
      </c>
      <c r="G72" t="s">
        <v>20</v>
      </c>
      <c r="H72">
        <v>2475</v>
      </c>
      <c r="I72" s="5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 cm="1">
        <f t="array" ref="Q72:R72">_xlfn.TEXTSPLIT(P72,"/")</f>
        <v>theater</v>
      </c>
      <c r="R72" t="str">
        <v>plays</v>
      </c>
      <c r="S72" s="9">
        <f t="shared" si="6"/>
        <v>40484.208333333336</v>
      </c>
      <c r="T72" s="9">
        <f t="shared" si="7"/>
        <v>40533.25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6">
        <f t="shared" si="4"/>
        <v>108.06666666666666</v>
      </c>
      <c r="G73" t="s">
        <v>20</v>
      </c>
      <c r="H73">
        <v>76</v>
      </c>
      <c r="I73" s="5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 cm="1">
        <f t="array" ref="Q73:R73">_xlfn.TEXTSPLIT(P73,"/")</f>
        <v>theater</v>
      </c>
      <c r="R73" t="str">
        <v>plays</v>
      </c>
      <c r="S73" s="9">
        <f t="shared" si="6"/>
        <v>43799.25</v>
      </c>
      <c r="T73" s="9">
        <f t="shared" si="7"/>
        <v>43803.25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6">
        <f t="shared" si="4"/>
        <v>670.33333333333326</v>
      </c>
      <c r="G74" t="s">
        <v>20</v>
      </c>
      <c r="H74">
        <v>54</v>
      </c>
      <c r="I74" s="5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 cm="1">
        <f t="array" ref="Q74:R74">_xlfn.TEXTSPLIT(P74,"/")</f>
        <v>film &amp; video</v>
      </c>
      <c r="R74" t="str">
        <v>animation</v>
      </c>
      <c r="S74" s="9">
        <f t="shared" si="6"/>
        <v>42186.208333333328</v>
      </c>
      <c r="T74" s="9">
        <f t="shared" si="7"/>
        <v>42222.208333333328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6">
        <f t="shared" si="4"/>
        <v>660.92857142857144</v>
      </c>
      <c r="G75" t="s">
        <v>20</v>
      </c>
      <c r="H75">
        <v>88</v>
      </c>
      <c r="I75" s="5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 cm="1">
        <f t="array" ref="Q75:R75">_xlfn.TEXTSPLIT(P75,"/")</f>
        <v>music</v>
      </c>
      <c r="R75" t="str">
        <v>jazz</v>
      </c>
      <c r="S75" s="9">
        <f t="shared" si="6"/>
        <v>42701.25</v>
      </c>
      <c r="T75" s="9">
        <f t="shared" si="7"/>
        <v>42704.25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6">
        <f t="shared" si="4"/>
        <v>122.46153846153847</v>
      </c>
      <c r="G76" t="s">
        <v>20</v>
      </c>
      <c r="H76">
        <v>85</v>
      </c>
      <c r="I76" s="5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 cm="1">
        <f t="array" ref="Q76:R76">_xlfn.TEXTSPLIT(P76,"/")</f>
        <v>music</v>
      </c>
      <c r="R76" t="str">
        <v>metal</v>
      </c>
      <c r="S76" s="9">
        <f t="shared" si="6"/>
        <v>42456.208333333328</v>
      </c>
      <c r="T76" s="9">
        <f t="shared" si="7"/>
        <v>42457.208333333328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6">
        <f t="shared" si="4"/>
        <v>150.57731958762886</v>
      </c>
      <c r="G77" t="s">
        <v>20</v>
      </c>
      <c r="H77">
        <v>170</v>
      </c>
      <c r="I77" s="5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 cm="1">
        <f t="array" ref="Q77:R77">_xlfn.TEXTSPLIT(P77,"/")</f>
        <v>photography</v>
      </c>
      <c r="R77" t="str">
        <v>photography books</v>
      </c>
      <c r="S77" s="9">
        <f t="shared" si="6"/>
        <v>43296.208333333328</v>
      </c>
      <c r="T77" s="9">
        <f t="shared" si="7"/>
        <v>43304.208333333328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6">
        <f t="shared" si="4"/>
        <v>78.106590724165997</v>
      </c>
      <c r="G78" t="s">
        <v>14</v>
      </c>
      <c r="H78">
        <v>1684</v>
      </c>
      <c r="I78" s="5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 cm="1">
        <f t="array" ref="Q78:R78">_xlfn.TEXTSPLIT(P78,"/")</f>
        <v>theater</v>
      </c>
      <c r="R78" t="str">
        <v>plays</v>
      </c>
      <c r="S78" s="9">
        <f t="shared" si="6"/>
        <v>42027.25</v>
      </c>
      <c r="T78" s="9">
        <f t="shared" si="7"/>
        <v>42076.208333333328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6">
        <f t="shared" si="4"/>
        <v>46.94736842105263</v>
      </c>
      <c r="G79" t="s">
        <v>14</v>
      </c>
      <c r="H79">
        <v>56</v>
      </c>
      <c r="I79" s="5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 cm="1">
        <f t="array" ref="Q79:R79">_xlfn.TEXTSPLIT(P79,"/")</f>
        <v>film &amp; video</v>
      </c>
      <c r="R79" t="str">
        <v>animation</v>
      </c>
      <c r="S79" s="9">
        <f t="shared" si="6"/>
        <v>40448.208333333336</v>
      </c>
      <c r="T79" s="9">
        <f t="shared" si="7"/>
        <v>40462.208333333336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6">
        <f t="shared" si="4"/>
        <v>300.8</v>
      </c>
      <c r="G80" t="s">
        <v>20</v>
      </c>
      <c r="H80">
        <v>330</v>
      </c>
      <c r="I80" s="5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 cm="1">
        <f t="array" ref="Q80:R80">_xlfn.TEXTSPLIT(P80,"/")</f>
        <v>publishing</v>
      </c>
      <c r="R80" t="str">
        <v>translations</v>
      </c>
      <c r="S80" s="9">
        <f t="shared" si="6"/>
        <v>43206.208333333328</v>
      </c>
      <c r="T80" s="9">
        <f t="shared" si="7"/>
        <v>43207.208333333328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6">
        <f t="shared" si="4"/>
        <v>69.598615916955026</v>
      </c>
      <c r="G81" t="s">
        <v>14</v>
      </c>
      <c r="H81">
        <v>838</v>
      </c>
      <c r="I81" s="5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 cm="1">
        <f t="array" ref="Q81:R81">_xlfn.TEXTSPLIT(P81,"/")</f>
        <v>theater</v>
      </c>
      <c r="R81" t="str">
        <v>plays</v>
      </c>
      <c r="S81" s="9">
        <f t="shared" si="6"/>
        <v>43267.208333333328</v>
      </c>
      <c r="T81" s="9">
        <f t="shared" si="7"/>
        <v>43272.208333333328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6">
        <f t="shared" si="4"/>
        <v>637.4545454545455</v>
      </c>
      <c r="G82" t="s">
        <v>20</v>
      </c>
      <c r="H82">
        <v>127</v>
      </c>
      <c r="I82" s="5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 cm="1">
        <f t="array" ref="Q82:R82">_xlfn.TEXTSPLIT(P82,"/")</f>
        <v>games</v>
      </c>
      <c r="R82" t="str">
        <v>video games</v>
      </c>
      <c r="S82" s="9">
        <f t="shared" si="6"/>
        <v>42976.208333333328</v>
      </c>
      <c r="T82" s="9">
        <f t="shared" si="7"/>
        <v>43006.208333333328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6">
        <f t="shared" si="4"/>
        <v>225.33928571428569</v>
      </c>
      <c r="G83" t="s">
        <v>20</v>
      </c>
      <c r="H83">
        <v>411</v>
      </c>
      <c r="I83" s="5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 cm="1">
        <f t="array" ref="Q83:R83">_xlfn.TEXTSPLIT(P83,"/")</f>
        <v>music</v>
      </c>
      <c r="R83" t="str">
        <v>rock</v>
      </c>
      <c r="S83" s="9">
        <f t="shared" si="6"/>
        <v>43062.25</v>
      </c>
      <c r="T83" s="9">
        <f t="shared" si="7"/>
        <v>43087.25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6">
        <f t="shared" si="4"/>
        <v>1497.3000000000002</v>
      </c>
      <c r="G84" t="s">
        <v>20</v>
      </c>
      <c r="H84">
        <v>180</v>
      </c>
      <c r="I84" s="5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 cm="1">
        <f t="array" ref="Q84:R84">_xlfn.TEXTSPLIT(P84,"/")</f>
        <v>games</v>
      </c>
      <c r="R84" t="str">
        <v>video games</v>
      </c>
      <c r="S84" s="9">
        <f t="shared" si="6"/>
        <v>43482.25</v>
      </c>
      <c r="T84" s="9">
        <f t="shared" si="7"/>
        <v>43489.25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6">
        <f t="shared" si="4"/>
        <v>37.590225563909776</v>
      </c>
      <c r="G85" t="s">
        <v>14</v>
      </c>
      <c r="H85">
        <v>1000</v>
      </c>
      <c r="I85" s="5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 cm="1">
        <f t="array" ref="Q85:R85">_xlfn.TEXTSPLIT(P85,"/")</f>
        <v>music</v>
      </c>
      <c r="R85" t="str">
        <v>electric music</v>
      </c>
      <c r="S85" s="9">
        <f t="shared" si="6"/>
        <v>42579.208333333328</v>
      </c>
      <c r="T85" s="9">
        <f t="shared" si="7"/>
        <v>42601.208333333328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6">
        <f t="shared" si="4"/>
        <v>132.36942675159236</v>
      </c>
      <c r="G86" t="s">
        <v>20</v>
      </c>
      <c r="H86">
        <v>374</v>
      </c>
      <c r="I86" s="5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 cm="1">
        <f t="array" ref="Q86:R86">_xlfn.TEXTSPLIT(P86,"/")</f>
        <v>technology</v>
      </c>
      <c r="R86" t="str">
        <v>wearables</v>
      </c>
      <c r="S86" s="9">
        <f t="shared" si="6"/>
        <v>41118.208333333336</v>
      </c>
      <c r="T86" s="9">
        <f t="shared" si="7"/>
        <v>41128.208333333336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6">
        <f t="shared" si="4"/>
        <v>131.22448979591837</v>
      </c>
      <c r="G87" t="s">
        <v>20</v>
      </c>
      <c r="H87">
        <v>71</v>
      </c>
      <c r="I87" s="5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 cm="1">
        <f t="array" ref="Q87:R87">_xlfn.TEXTSPLIT(P87,"/")</f>
        <v>music</v>
      </c>
      <c r="R87" t="str">
        <v>indie rock</v>
      </c>
      <c r="S87" s="9">
        <f t="shared" si="6"/>
        <v>40797.208333333336</v>
      </c>
      <c r="T87" s="9">
        <f t="shared" si="7"/>
        <v>40805.208333333336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6">
        <f t="shared" si="4"/>
        <v>167.63513513513513</v>
      </c>
      <c r="G88" t="s">
        <v>20</v>
      </c>
      <c r="H88">
        <v>203</v>
      </c>
      <c r="I88" s="5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 cm="1">
        <f t="array" ref="Q88:R88">_xlfn.TEXTSPLIT(P88,"/")</f>
        <v>theater</v>
      </c>
      <c r="R88" t="str">
        <v>plays</v>
      </c>
      <c r="S88" s="9">
        <f t="shared" si="6"/>
        <v>42128.208333333328</v>
      </c>
      <c r="T88" s="9">
        <f t="shared" si="7"/>
        <v>42141.208333333328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6">
        <f t="shared" si="4"/>
        <v>61.984886649874063</v>
      </c>
      <c r="G89" t="s">
        <v>14</v>
      </c>
      <c r="H89">
        <v>1482</v>
      </c>
      <c r="I89" s="5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 cm="1">
        <f t="array" ref="Q89:R89">_xlfn.TEXTSPLIT(P89,"/")</f>
        <v>music</v>
      </c>
      <c r="R89" t="str">
        <v>rock</v>
      </c>
      <c r="S89" s="9">
        <f t="shared" si="6"/>
        <v>40610.25</v>
      </c>
      <c r="T89" s="9">
        <f t="shared" si="7"/>
        <v>40621.208333333336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6">
        <f t="shared" si="4"/>
        <v>260.75</v>
      </c>
      <c r="G90" t="s">
        <v>20</v>
      </c>
      <c r="H90">
        <v>113</v>
      </c>
      <c r="I90" s="5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 cm="1">
        <f t="array" ref="Q90:R90">_xlfn.TEXTSPLIT(P90,"/")</f>
        <v>publishing</v>
      </c>
      <c r="R90" t="str">
        <v>translations</v>
      </c>
      <c r="S90" s="9">
        <f t="shared" si="6"/>
        <v>42110.208333333328</v>
      </c>
      <c r="T90" s="9">
        <f t="shared" si="7"/>
        <v>42132.208333333328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6">
        <f t="shared" si="4"/>
        <v>252.58823529411765</v>
      </c>
      <c r="G91" t="s">
        <v>20</v>
      </c>
      <c r="H91">
        <v>96</v>
      </c>
      <c r="I91" s="5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 cm="1">
        <f t="array" ref="Q91:R91">_xlfn.TEXTSPLIT(P91,"/")</f>
        <v>theater</v>
      </c>
      <c r="R91" t="str">
        <v>plays</v>
      </c>
      <c r="S91" s="9">
        <f t="shared" si="6"/>
        <v>40283.208333333336</v>
      </c>
      <c r="T91" s="9">
        <f t="shared" si="7"/>
        <v>40285.208333333336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6">
        <f t="shared" si="4"/>
        <v>78.615384615384613</v>
      </c>
      <c r="G92" t="s">
        <v>14</v>
      </c>
      <c r="H92">
        <v>106</v>
      </c>
      <c r="I92" s="5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 cm="1">
        <f t="array" ref="Q92:R92">_xlfn.TEXTSPLIT(P92,"/")</f>
        <v>theater</v>
      </c>
      <c r="R92" t="str">
        <v>plays</v>
      </c>
      <c r="S92" s="9">
        <f t="shared" si="6"/>
        <v>42425.25</v>
      </c>
      <c r="T92" s="9">
        <f t="shared" si="7"/>
        <v>42425.25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6">
        <f t="shared" si="4"/>
        <v>48.404406999351913</v>
      </c>
      <c r="G93" t="s">
        <v>14</v>
      </c>
      <c r="H93">
        <v>679</v>
      </c>
      <c r="I93" s="5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 cm="1">
        <f t="array" ref="Q93:R93">_xlfn.TEXTSPLIT(P93,"/")</f>
        <v>publishing</v>
      </c>
      <c r="R93" t="str">
        <v>translations</v>
      </c>
      <c r="S93" s="9">
        <f t="shared" si="6"/>
        <v>42588.208333333328</v>
      </c>
      <c r="T93" s="9">
        <f t="shared" si="7"/>
        <v>42616.208333333328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6">
        <f t="shared" si="4"/>
        <v>258.875</v>
      </c>
      <c r="G94" t="s">
        <v>20</v>
      </c>
      <c r="H94">
        <v>498</v>
      </c>
      <c r="I94" s="5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 cm="1">
        <f t="array" ref="Q94:R94">_xlfn.TEXTSPLIT(P94,"/")</f>
        <v>games</v>
      </c>
      <c r="R94" t="str">
        <v>video games</v>
      </c>
      <c r="S94" s="9">
        <f t="shared" si="6"/>
        <v>40352.208333333336</v>
      </c>
      <c r="T94" s="9">
        <f t="shared" si="7"/>
        <v>40353.208333333336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6">
        <f t="shared" si="4"/>
        <v>60.548713235294116</v>
      </c>
      <c r="G95" t="s">
        <v>74</v>
      </c>
      <c r="H95">
        <v>610</v>
      </c>
      <c r="I95" s="5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 cm="1">
        <f t="array" ref="Q95:R95">_xlfn.TEXTSPLIT(P95,"/")</f>
        <v>theater</v>
      </c>
      <c r="R95" t="str">
        <v>plays</v>
      </c>
      <c r="S95" s="9">
        <f t="shared" si="6"/>
        <v>41202.208333333336</v>
      </c>
      <c r="T95" s="9">
        <f t="shared" si="7"/>
        <v>41206.208333333336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6">
        <f t="shared" si="4"/>
        <v>303.68965517241378</v>
      </c>
      <c r="G96" t="s">
        <v>20</v>
      </c>
      <c r="H96">
        <v>180</v>
      </c>
      <c r="I96" s="5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 cm="1">
        <f t="array" ref="Q96:R96">_xlfn.TEXTSPLIT(P96,"/")</f>
        <v>technology</v>
      </c>
      <c r="R96" t="str">
        <v>web</v>
      </c>
      <c r="S96" s="9">
        <f t="shared" si="6"/>
        <v>43562.208333333328</v>
      </c>
      <c r="T96" s="9">
        <f t="shared" si="7"/>
        <v>43573.208333333328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6">
        <f t="shared" si="4"/>
        <v>112.99999999999999</v>
      </c>
      <c r="G97" t="s">
        <v>20</v>
      </c>
      <c r="H97">
        <v>27</v>
      </c>
      <c r="I97" s="5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 cm="1">
        <f t="array" ref="Q97:R97">_xlfn.TEXTSPLIT(P97,"/")</f>
        <v>film &amp; video</v>
      </c>
      <c r="R97" t="str">
        <v>documentary</v>
      </c>
      <c r="S97" s="9">
        <f t="shared" si="6"/>
        <v>43752.208333333328</v>
      </c>
      <c r="T97" s="9">
        <f t="shared" si="7"/>
        <v>43759.208333333328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6">
        <f t="shared" si="4"/>
        <v>217.37876614060258</v>
      </c>
      <c r="G98" t="s">
        <v>20</v>
      </c>
      <c r="H98">
        <v>2331</v>
      </c>
      <c r="I98" s="5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 cm="1">
        <f t="array" ref="Q98:R98">_xlfn.TEXTSPLIT(P98,"/")</f>
        <v>theater</v>
      </c>
      <c r="R98" t="str">
        <v>plays</v>
      </c>
      <c r="S98" s="9">
        <f t="shared" si="6"/>
        <v>40612.25</v>
      </c>
      <c r="T98" s="9">
        <f t="shared" si="7"/>
        <v>40625.208333333336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6">
        <f t="shared" si="4"/>
        <v>926.69230769230762</v>
      </c>
      <c r="G99" t="s">
        <v>20</v>
      </c>
      <c r="H99">
        <v>113</v>
      </c>
      <c r="I99" s="5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 cm="1">
        <f t="array" ref="Q99:R99">_xlfn.TEXTSPLIT(P99,"/")</f>
        <v>food</v>
      </c>
      <c r="R99" t="str">
        <v>food trucks</v>
      </c>
      <c r="S99" s="9">
        <f t="shared" si="6"/>
        <v>42180.208333333328</v>
      </c>
      <c r="T99" s="9">
        <f t="shared" si="7"/>
        <v>42234.208333333328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6">
        <f t="shared" si="4"/>
        <v>33.692229038854805</v>
      </c>
      <c r="G100" t="s">
        <v>14</v>
      </c>
      <c r="H100">
        <v>1220</v>
      </c>
      <c r="I100" s="5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 cm="1">
        <f t="array" ref="Q100:R100">_xlfn.TEXTSPLIT(P100,"/")</f>
        <v>games</v>
      </c>
      <c r="R100" t="str">
        <v>video games</v>
      </c>
      <c r="S100" s="9">
        <f t="shared" si="6"/>
        <v>42212.208333333328</v>
      </c>
      <c r="T100" s="9">
        <f t="shared" si="7"/>
        <v>42216.208333333328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6">
        <f t="shared" si="4"/>
        <v>196.7236842105263</v>
      </c>
      <c r="G101" t="s">
        <v>20</v>
      </c>
      <c r="H101">
        <v>164</v>
      </c>
      <c r="I101" s="5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 cm="1">
        <f t="array" ref="Q101:R101">_xlfn.TEXTSPLIT(P101,"/")</f>
        <v>theater</v>
      </c>
      <c r="R101" t="str">
        <v>plays</v>
      </c>
      <c r="S101" s="9">
        <f t="shared" si="6"/>
        <v>41968.25</v>
      </c>
      <c r="T101" s="9">
        <f t="shared" si="7"/>
        <v>41997.25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6">
        <f t="shared" si="4"/>
        <v>1</v>
      </c>
      <c r="G102" t="s">
        <v>14</v>
      </c>
      <c r="H102">
        <v>1</v>
      </c>
      <c r="I102" s="5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 cm="1">
        <f t="array" ref="Q102:R102">_xlfn.TEXTSPLIT(P102,"/")</f>
        <v>theater</v>
      </c>
      <c r="R102" t="str">
        <v>plays</v>
      </c>
      <c r="S102" s="9">
        <f t="shared" si="6"/>
        <v>40835.208333333336</v>
      </c>
      <c r="T102" s="9">
        <f t="shared" si="7"/>
        <v>40853.208333333336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6">
        <f t="shared" si="4"/>
        <v>1021.4444444444445</v>
      </c>
      <c r="G103" t="s">
        <v>20</v>
      </c>
      <c r="H103">
        <v>164</v>
      </c>
      <c r="I103" s="5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 cm="1">
        <f t="array" ref="Q103:R103">_xlfn.TEXTSPLIT(P103,"/")</f>
        <v>music</v>
      </c>
      <c r="R103" t="str">
        <v>electric music</v>
      </c>
      <c r="S103" s="9">
        <f t="shared" si="6"/>
        <v>42056.25</v>
      </c>
      <c r="T103" s="9">
        <f t="shared" si="7"/>
        <v>42063.25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6">
        <f t="shared" si="4"/>
        <v>281.67567567567568</v>
      </c>
      <c r="G104" t="s">
        <v>20</v>
      </c>
      <c r="H104">
        <v>336</v>
      </c>
      <c r="I104" s="5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 cm="1">
        <f t="array" ref="Q104:R104">_xlfn.TEXTSPLIT(P104,"/")</f>
        <v>technology</v>
      </c>
      <c r="R104" t="str">
        <v>wearables</v>
      </c>
      <c r="S104" s="9">
        <f t="shared" si="6"/>
        <v>43234.208333333328</v>
      </c>
      <c r="T104" s="9">
        <f t="shared" si="7"/>
        <v>43241.208333333328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6">
        <f t="shared" si="4"/>
        <v>24.610000000000003</v>
      </c>
      <c r="G105" t="s">
        <v>14</v>
      </c>
      <c r="H105">
        <v>37</v>
      </c>
      <c r="I105" s="5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 cm="1">
        <f t="array" ref="Q105:R105">_xlfn.TEXTSPLIT(P105,"/")</f>
        <v>music</v>
      </c>
      <c r="R105" t="str">
        <v>electric music</v>
      </c>
      <c r="S105" s="9">
        <f t="shared" si="6"/>
        <v>40475.208333333336</v>
      </c>
      <c r="T105" s="9">
        <f t="shared" si="7"/>
        <v>40484.208333333336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6">
        <f t="shared" si="4"/>
        <v>143.14010067114094</v>
      </c>
      <c r="G106" t="s">
        <v>20</v>
      </c>
      <c r="H106">
        <v>1917</v>
      </c>
      <c r="I106" s="5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 cm="1">
        <f t="array" ref="Q106:R106">_xlfn.TEXTSPLIT(P106,"/")</f>
        <v>music</v>
      </c>
      <c r="R106" t="str">
        <v>indie rock</v>
      </c>
      <c r="S106" s="9">
        <f t="shared" si="6"/>
        <v>42878.208333333328</v>
      </c>
      <c r="T106" s="9">
        <f t="shared" si="7"/>
        <v>42879.208333333328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6">
        <f t="shared" si="4"/>
        <v>144.54411764705884</v>
      </c>
      <c r="G107" t="s">
        <v>20</v>
      </c>
      <c r="H107">
        <v>95</v>
      </c>
      <c r="I107" s="5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 cm="1">
        <f t="array" ref="Q107:R107">_xlfn.TEXTSPLIT(P107,"/")</f>
        <v>technology</v>
      </c>
      <c r="R107" t="str">
        <v>web</v>
      </c>
      <c r="S107" s="9">
        <f t="shared" si="6"/>
        <v>41366.208333333336</v>
      </c>
      <c r="T107" s="9">
        <f t="shared" si="7"/>
        <v>41384.208333333336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6">
        <f t="shared" si="4"/>
        <v>359.12820512820514</v>
      </c>
      <c r="G108" t="s">
        <v>20</v>
      </c>
      <c r="H108">
        <v>147</v>
      </c>
      <c r="I108" s="5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 cm="1">
        <f t="array" ref="Q108:R108">_xlfn.TEXTSPLIT(P108,"/")</f>
        <v>theater</v>
      </c>
      <c r="R108" t="str">
        <v>plays</v>
      </c>
      <c r="S108" s="9">
        <f t="shared" si="6"/>
        <v>43716.208333333328</v>
      </c>
      <c r="T108" s="9">
        <f t="shared" si="7"/>
        <v>43721.208333333328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6">
        <f t="shared" si="4"/>
        <v>186.48571428571427</v>
      </c>
      <c r="G109" t="s">
        <v>20</v>
      </c>
      <c r="H109">
        <v>86</v>
      </c>
      <c r="I109" s="5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 cm="1">
        <f t="array" ref="Q109:R109">_xlfn.TEXTSPLIT(P109,"/")</f>
        <v>theater</v>
      </c>
      <c r="R109" t="str">
        <v>plays</v>
      </c>
      <c r="S109" s="9">
        <f t="shared" si="6"/>
        <v>43213.208333333328</v>
      </c>
      <c r="T109" s="9">
        <f t="shared" si="7"/>
        <v>43230.208333333328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6">
        <f t="shared" si="4"/>
        <v>595.26666666666665</v>
      </c>
      <c r="G110" t="s">
        <v>20</v>
      </c>
      <c r="H110">
        <v>83</v>
      </c>
      <c r="I110" s="5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 cm="1">
        <f t="array" ref="Q110:R110">_xlfn.TEXTSPLIT(P110,"/")</f>
        <v>film &amp; video</v>
      </c>
      <c r="R110" t="str">
        <v>documentary</v>
      </c>
      <c r="S110" s="9">
        <f t="shared" si="6"/>
        <v>41005.208333333336</v>
      </c>
      <c r="T110" s="9">
        <f t="shared" si="7"/>
        <v>41042.208333333336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6">
        <f t="shared" si="4"/>
        <v>59.21153846153846</v>
      </c>
      <c r="G111" t="s">
        <v>14</v>
      </c>
      <c r="H111">
        <v>60</v>
      </c>
      <c r="I111" s="5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 cm="1">
        <f t="array" ref="Q111:R111">_xlfn.TEXTSPLIT(P111,"/")</f>
        <v>film &amp; video</v>
      </c>
      <c r="R111" t="str">
        <v>television</v>
      </c>
      <c r="S111" s="9">
        <f t="shared" si="6"/>
        <v>41651.25</v>
      </c>
      <c r="T111" s="9">
        <f t="shared" si="7"/>
        <v>41653.25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6">
        <f t="shared" si="4"/>
        <v>14.962780898876405</v>
      </c>
      <c r="G112" t="s">
        <v>14</v>
      </c>
      <c r="H112">
        <v>296</v>
      </c>
      <c r="I112" s="5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 cm="1">
        <f t="array" ref="Q112:R112">_xlfn.TEXTSPLIT(P112,"/")</f>
        <v>food</v>
      </c>
      <c r="R112" t="str">
        <v>food trucks</v>
      </c>
      <c r="S112" s="9">
        <f t="shared" si="6"/>
        <v>43354.208333333328</v>
      </c>
      <c r="T112" s="9">
        <f t="shared" si="7"/>
        <v>43373.208333333328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6">
        <f t="shared" si="4"/>
        <v>119.95602605863192</v>
      </c>
      <c r="G113" t="s">
        <v>20</v>
      </c>
      <c r="H113">
        <v>676</v>
      </c>
      <c r="I113" s="5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 cm="1">
        <f t="array" ref="Q113:R113">_xlfn.TEXTSPLIT(P113,"/")</f>
        <v>publishing</v>
      </c>
      <c r="R113" t="str">
        <v>radio &amp; podcasts</v>
      </c>
      <c r="S113" s="9">
        <f t="shared" si="6"/>
        <v>41174.208333333336</v>
      </c>
      <c r="T113" s="9">
        <f t="shared" si="7"/>
        <v>41180.208333333336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6">
        <f t="shared" si="4"/>
        <v>268.82978723404256</v>
      </c>
      <c r="G114" t="s">
        <v>20</v>
      </c>
      <c r="H114">
        <v>361</v>
      </c>
      <c r="I114" s="5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 cm="1">
        <f t="array" ref="Q114:R114">_xlfn.TEXTSPLIT(P114,"/")</f>
        <v>technology</v>
      </c>
      <c r="R114" t="str">
        <v>web</v>
      </c>
      <c r="S114" s="9">
        <f t="shared" si="6"/>
        <v>41875.208333333336</v>
      </c>
      <c r="T114" s="9">
        <f t="shared" si="7"/>
        <v>41890.208333333336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6">
        <f t="shared" si="4"/>
        <v>376.87878787878788</v>
      </c>
      <c r="G115" t="s">
        <v>20</v>
      </c>
      <c r="H115">
        <v>131</v>
      </c>
      <c r="I115" s="5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 cm="1">
        <f t="array" ref="Q115:R115">_xlfn.TEXTSPLIT(P115,"/")</f>
        <v>food</v>
      </c>
      <c r="R115" t="str">
        <v>food trucks</v>
      </c>
      <c r="S115" s="9">
        <f t="shared" si="6"/>
        <v>42990.208333333328</v>
      </c>
      <c r="T115" s="9">
        <f t="shared" si="7"/>
        <v>42997.208333333328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6">
        <f t="shared" si="4"/>
        <v>727.15789473684208</v>
      </c>
      <c r="G116" t="s">
        <v>20</v>
      </c>
      <c r="H116">
        <v>126</v>
      </c>
      <c r="I116" s="5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 cm="1">
        <f t="array" ref="Q116:R116">_xlfn.TEXTSPLIT(P116,"/")</f>
        <v>technology</v>
      </c>
      <c r="R116" t="str">
        <v>wearables</v>
      </c>
      <c r="S116" s="9">
        <f t="shared" si="6"/>
        <v>43564.208333333328</v>
      </c>
      <c r="T116" s="9">
        <f t="shared" si="7"/>
        <v>43565.208333333328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6">
        <f t="shared" si="4"/>
        <v>87.211757648470297</v>
      </c>
      <c r="G117" t="s">
        <v>14</v>
      </c>
      <c r="H117">
        <v>3304</v>
      </c>
      <c r="I117" s="5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 cm="1">
        <f t="array" ref="Q117:R117">_xlfn.TEXTSPLIT(P117,"/")</f>
        <v>publishing</v>
      </c>
      <c r="R117" t="str">
        <v>fiction</v>
      </c>
      <c r="S117" s="9">
        <f t="shared" si="6"/>
        <v>43056.25</v>
      </c>
      <c r="T117" s="9">
        <f t="shared" si="7"/>
        <v>43091.25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6">
        <f t="shared" si="4"/>
        <v>88</v>
      </c>
      <c r="G118" t="s">
        <v>14</v>
      </c>
      <c r="H118">
        <v>73</v>
      </c>
      <c r="I118" s="5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 cm="1">
        <f t="array" ref="Q118:R118">_xlfn.TEXTSPLIT(P118,"/")</f>
        <v>theater</v>
      </c>
      <c r="R118" t="str">
        <v>plays</v>
      </c>
      <c r="S118" s="9">
        <f t="shared" si="6"/>
        <v>42265.208333333328</v>
      </c>
      <c r="T118" s="9">
        <f t="shared" si="7"/>
        <v>42266.208333333328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6">
        <f t="shared" si="4"/>
        <v>173.9387755102041</v>
      </c>
      <c r="G119" t="s">
        <v>20</v>
      </c>
      <c r="H119">
        <v>275</v>
      </c>
      <c r="I119" s="5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 cm="1">
        <f t="array" ref="Q119:R119">_xlfn.TEXTSPLIT(P119,"/")</f>
        <v>film &amp; video</v>
      </c>
      <c r="R119" t="str">
        <v>television</v>
      </c>
      <c r="S119" s="9">
        <f t="shared" si="6"/>
        <v>40808.208333333336</v>
      </c>
      <c r="T119" s="9">
        <f t="shared" si="7"/>
        <v>40814.208333333336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6">
        <f t="shared" si="4"/>
        <v>117.61111111111111</v>
      </c>
      <c r="G120" t="s">
        <v>20</v>
      </c>
      <c r="H120">
        <v>67</v>
      </c>
      <c r="I120" s="5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 cm="1">
        <f t="array" ref="Q120:R120">_xlfn.TEXTSPLIT(P120,"/")</f>
        <v>photography</v>
      </c>
      <c r="R120" t="str">
        <v>photography books</v>
      </c>
      <c r="S120" s="9">
        <f t="shared" si="6"/>
        <v>41665.25</v>
      </c>
      <c r="T120" s="9">
        <f t="shared" si="7"/>
        <v>41671.25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6">
        <f t="shared" si="4"/>
        <v>214.96</v>
      </c>
      <c r="G121" t="s">
        <v>20</v>
      </c>
      <c r="H121">
        <v>154</v>
      </c>
      <c r="I121" s="5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 cm="1">
        <f t="array" ref="Q121:R121">_xlfn.TEXTSPLIT(P121,"/")</f>
        <v>film &amp; video</v>
      </c>
      <c r="R121" t="str">
        <v>documentary</v>
      </c>
      <c r="S121" s="9">
        <f t="shared" si="6"/>
        <v>41806.208333333336</v>
      </c>
      <c r="T121" s="9">
        <f t="shared" si="7"/>
        <v>41823.208333333336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6">
        <f t="shared" si="4"/>
        <v>149.49667110519306</v>
      </c>
      <c r="G122" t="s">
        <v>20</v>
      </c>
      <c r="H122">
        <v>1782</v>
      </c>
      <c r="I122" s="5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 cm="1">
        <f t="array" ref="Q122:R122">_xlfn.TEXTSPLIT(P122,"/")</f>
        <v>games</v>
      </c>
      <c r="R122" t="str">
        <v>mobile games</v>
      </c>
      <c r="S122" s="9">
        <f t="shared" si="6"/>
        <v>42111.208333333328</v>
      </c>
      <c r="T122" s="9">
        <f t="shared" si="7"/>
        <v>42115.208333333328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6">
        <f t="shared" si="4"/>
        <v>219.33995584988963</v>
      </c>
      <c r="G123" t="s">
        <v>20</v>
      </c>
      <c r="H123">
        <v>903</v>
      </c>
      <c r="I123" s="5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 cm="1">
        <f t="array" ref="Q123:R123">_xlfn.TEXTSPLIT(P123,"/")</f>
        <v>games</v>
      </c>
      <c r="R123" t="str">
        <v>video games</v>
      </c>
      <c r="S123" s="9">
        <f t="shared" si="6"/>
        <v>41917.208333333336</v>
      </c>
      <c r="T123" s="9">
        <f t="shared" si="7"/>
        <v>41930.208333333336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6">
        <f t="shared" si="4"/>
        <v>64.367690058479525</v>
      </c>
      <c r="G124" t="s">
        <v>14</v>
      </c>
      <c r="H124">
        <v>3387</v>
      </c>
      <c r="I124" s="5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 cm="1">
        <f t="array" ref="Q124:R124">_xlfn.TEXTSPLIT(P124,"/")</f>
        <v>publishing</v>
      </c>
      <c r="R124" t="str">
        <v>fiction</v>
      </c>
      <c r="S124" s="9">
        <f t="shared" si="6"/>
        <v>41970.25</v>
      </c>
      <c r="T124" s="9">
        <f t="shared" si="7"/>
        <v>41997.25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6">
        <f t="shared" si="4"/>
        <v>18.622397298818232</v>
      </c>
      <c r="G125" t="s">
        <v>14</v>
      </c>
      <c r="H125">
        <v>662</v>
      </c>
      <c r="I125" s="5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 cm="1">
        <f t="array" ref="Q125:R125">_xlfn.TEXTSPLIT(P125,"/")</f>
        <v>theater</v>
      </c>
      <c r="R125" t="str">
        <v>plays</v>
      </c>
      <c r="S125" s="9">
        <f t="shared" si="6"/>
        <v>42332.25</v>
      </c>
      <c r="T125" s="9">
        <f t="shared" si="7"/>
        <v>42335.25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6">
        <f t="shared" si="4"/>
        <v>367.76923076923077</v>
      </c>
      <c r="G126" t="s">
        <v>20</v>
      </c>
      <c r="H126">
        <v>94</v>
      </c>
      <c r="I126" s="5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 cm="1">
        <f t="array" ref="Q126:R126">_xlfn.TEXTSPLIT(P126,"/")</f>
        <v>photography</v>
      </c>
      <c r="R126" t="str">
        <v>photography books</v>
      </c>
      <c r="S126" s="9">
        <f t="shared" si="6"/>
        <v>43598.208333333328</v>
      </c>
      <c r="T126" s="9">
        <f t="shared" si="7"/>
        <v>43651.208333333328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6">
        <f t="shared" si="4"/>
        <v>159.90566037735849</v>
      </c>
      <c r="G127" t="s">
        <v>20</v>
      </c>
      <c r="H127">
        <v>180</v>
      </c>
      <c r="I127" s="5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 cm="1">
        <f t="array" ref="Q127:R127">_xlfn.TEXTSPLIT(P127,"/")</f>
        <v>theater</v>
      </c>
      <c r="R127" t="str">
        <v>plays</v>
      </c>
      <c r="S127" s="9">
        <f t="shared" si="6"/>
        <v>43362.208333333328</v>
      </c>
      <c r="T127" s="9">
        <f t="shared" si="7"/>
        <v>43366.208333333328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6">
        <f t="shared" si="4"/>
        <v>38.633185349611544</v>
      </c>
      <c r="G128" t="s">
        <v>14</v>
      </c>
      <c r="H128">
        <v>774</v>
      </c>
      <c r="I128" s="5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 cm="1">
        <f t="array" ref="Q128:R128">_xlfn.TEXTSPLIT(P128,"/")</f>
        <v>theater</v>
      </c>
      <c r="R128" t="str">
        <v>plays</v>
      </c>
      <c r="S128" s="9">
        <f t="shared" si="6"/>
        <v>42596.208333333328</v>
      </c>
      <c r="T128" s="9">
        <f t="shared" si="7"/>
        <v>42624.208333333328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6">
        <f t="shared" si="4"/>
        <v>51.42151162790698</v>
      </c>
      <c r="G129" t="s">
        <v>14</v>
      </c>
      <c r="H129">
        <v>672</v>
      </c>
      <c r="I129" s="5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 cm="1">
        <f t="array" ref="Q129:R129">_xlfn.TEXTSPLIT(P129,"/")</f>
        <v>theater</v>
      </c>
      <c r="R129" t="str">
        <v>plays</v>
      </c>
      <c r="S129" s="9">
        <f t="shared" si="6"/>
        <v>40310.208333333336</v>
      </c>
      <c r="T129" s="9">
        <f t="shared" si="7"/>
        <v>40313.208333333336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6">
        <f t="shared" si="4"/>
        <v>60.334277620396605</v>
      </c>
      <c r="G130" t="s">
        <v>74</v>
      </c>
      <c r="H130">
        <v>532</v>
      </c>
      <c r="I130" s="5">
        <f t="shared" si="5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 cm="1">
        <f t="array" ref="Q130:R130">_xlfn.TEXTSPLIT(P130,"/")</f>
        <v>music</v>
      </c>
      <c r="R130" t="str">
        <v>rock</v>
      </c>
      <c r="S130" s="9">
        <f t="shared" si="6"/>
        <v>40417.208333333336</v>
      </c>
      <c r="T130" s="9">
        <f t="shared" si="7"/>
        <v>40430.208333333336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6">
        <f t="shared" ref="F131:F194" si="8">E131/D131*100</f>
        <v>3.202693602693603</v>
      </c>
      <c r="G131" t="s">
        <v>74</v>
      </c>
      <c r="H131">
        <v>55</v>
      </c>
      <c r="I131" s="5">
        <f t="shared" ref="I131:I194" si="9">IFERROR(E131/H131,0)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 cm="1">
        <f t="array" ref="Q131:R131">_xlfn.TEXTSPLIT(P131,"/")</f>
        <v>food</v>
      </c>
      <c r="R131" t="str">
        <v>food trucks</v>
      </c>
      <c r="S131" s="9">
        <f t="shared" ref="S131:S194" si="10">(((L131/60)/60)/24)+DATE(1970,1,1)</f>
        <v>42038.25</v>
      </c>
      <c r="T131" s="9">
        <f t="shared" ref="T131:T194" si="11">(((M131/60)/60)/24)+DATE(1970,1,1)</f>
        <v>42063.25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6">
        <f t="shared" si="8"/>
        <v>155.46875</v>
      </c>
      <c r="G132" t="s">
        <v>20</v>
      </c>
      <c r="H132">
        <v>533</v>
      </c>
      <c r="I132" s="5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 cm="1">
        <f t="array" ref="Q132:R132">_xlfn.TEXTSPLIT(P132,"/")</f>
        <v>film &amp; video</v>
      </c>
      <c r="R132" t="str">
        <v>drama</v>
      </c>
      <c r="S132" s="9">
        <f t="shared" si="10"/>
        <v>40842.208333333336</v>
      </c>
      <c r="T132" s="9">
        <f t="shared" si="11"/>
        <v>40858.25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6">
        <f t="shared" si="8"/>
        <v>100.85974499089254</v>
      </c>
      <c r="G133" t="s">
        <v>20</v>
      </c>
      <c r="H133">
        <v>2443</v>
      </c>
      <c r="I133" s="5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 cm="1">
        <f t="array" ref="Q133:R133">_xlfn.TEXTSPLIT(P133,"/")</f>
        <v>technology</v>
      </c>
      <c r="R133" t="str">
        <v>web</v>
      </c>
      <c r="S133" s="9">
        <f t="shared" si="10"/>
        <v>41607.25</v>
      </c>
      <c r="T133" s="9">
        <f t="shared" si="11"/>
        <v>41620.25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6">
        <f t="shared" si="8"/>
        <v>116.18181818181819</v>
      </c>
      <c r="G134" t="s">
        <v>20</v>
      </c>
      <c r="H134">
        <v>89</v>
      </c>
      <c r="I134" s="5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 cm="1">
        <f t="array" ref="Q134:R134">_xlfn.TEXTSPLIT(P134,"/")</f>
        <v>theater</v>
      </c>
      <c r="R134" t="str">
        <v>plays</v>
      </c>
      <c r="S134" s="9">
        <f t="shared" si="10"/>
        <v>43112.25</v>
      </c>
      <c r="T134" s="9">
        <f t="shared" si="11"/>
        <v>43128.25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6">
        <f t="shared" si="8"/>
        <v>310.77777777777777</v>
      </c>
      <c r="G135" t="s">
        <v>20</v>
      </c>
      <c r="H135">
        <v>159</v>
      </c>
      <c r="I135" s="5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 cm="1">
        <f t="array" ref="Q135:R135">_xlfn.TEXTSPLIT(P135,"/")</f>
        <v>music</v>
      </c>
      <c r="R135" t="str">
        <v>world music</v>
      </c>
      <c r="S135" s="9">
        <f t="shared" si="10"/>
        <v>40767.208333333336</v>
      </c>
      <c r="T135" s="9">
        <f t="shared" si="11"/>
        <v>40789.208333333336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6">
        <f t="shared" si="8"/>
        <v>89.73668341708543</v>
      </c>
      <c r="G136" t="s">
        <v>14</v>
      </c>
      <c r="H136">
        <v>940</v>
      </c>
      <c r="I136" s="5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 cm="1">
        <f t="array" ref="Q136:R136">_xlfn.TEXTSPLIT(P136,"/")</f>
        <v>film &amp; video</v>
      </c>
      <c r="R136" t="str">
        <v>documentary</v>
      </c>
      <c r="S136" s="9">
        <f t="shared" si="10"/>
        <v>40713.208333333336</v>
      </c>
      <c r="T136" s="9">
        <f t="shared" si="11"/>
        <v>40762.208333333336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6">
        <f t="shared" si="8"/>
        <v>71.27272727272728</v>
      </c>
      <c r="G137" t="s">
        <v>14</v>
      </c>
      <c r="H137">
        <v>117</v>
      </c>
      <c r="I137" s="5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 cm="1">
        <f t="array" ref="Q137:R137">_xlfn.TEXTSPLIT(P137,"/")</f>
        <v>theater</v>
      </c>
      <c r="R137" t="str">
        <v>plays</v>
      </c>
      <c r="S137" s="9">
        <f t="shared" si="10"/>
        <v>41340.25</v>
      </c>
      <c r="T137" s="9">
        <f t="shared" si="11"/>
        <v>41345.208333333336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6">
        <f t="shared" si="8"/>
        <v>3.2862318840579712</v>
      </c>
      <c r="G138" t="s">
        <v>74</v>
      </c>
      <c r="H138">
        <v>58</v>
      </c>
      <c r="I138" s="5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 cm="1">
        <f t="array" ref="Q138:R138">_xlfn.TEXTSPLIT(P138,"/")</f>
        <v>film &amp; video</v>
      </c>
      <c r="R138" t="str">
        <v>drama</v>
      </c>
      <c r="S138" s="9">
        <f t="shared" si="10"/>
        <v>41797.208333333336</v>
      </c>
      <c r="T138" s="9">
        <f t="shared" si="11"/>
        <v>41809.208333333336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6">
        <f t="shared" si="8"/>
        <v>261.77777777777777</v>
      </c>
      <c r="G139" t="s">
        <v>20</v>
      </c>
      <c r="H139">
        <v>50</v>
      </c>
      <c r="I139" s="5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 cm="1">
        <f t="array" ref="Q139:R139">_xlfn.TEXTSPLIT(P139,"/")</f>
        <v>publishing</v>
      </c>
      <c r="R139" t="str">
        <v>nonfiction</v>
      </c>
      <c r="S139" s="9">
        <f t="shared" si="10"/>
        <v>40457.208333333336</v>
      </c>
      <c r="T139" s="9">
        <f t="shared" si="11"/>
        <v>40463.208333333336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6">
        <f t="shared" si="8"/>
        <v>96</v>
      </c>
      <c r="G140" t="s">
        <v>14</v>
      </c>
      <c r="H140">
        <v>115</v>
      </c>
      <c r="I140" s="5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 cm="1">
        <f t="array" ref="Q140:R140">_xlfn.TEXTSPLIT(P140,"/")</f>
        <v>games</v>
      </c>
      <c r="R140" t="str">
        <v>mobile games</v>
      </c>
      <c r="S140" s="9">
        <f t="shared" si="10"/>
        <v>41180.208333333336</v>
      </c>
      <c r="T140" s="9">
        <f t="shared" si="11"/>
        <v>41186.208333333336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6">
        <f t="shared" si="8"/>
        <v>20.896851248642779</v>
      </c>
      <c r="G141" t="s">
        <v>14</v>
      </c>
      <c r="H141">
        <v>326</v>
      </c>
      <c r="I141" s="5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 cm="1">
        <f t="array" ref="Q141:R141">_xlfn.TEXTSPLIT(P141,"/")</f>
        <v>technology</v>
      </c>
      <c r="R141" t="str">
        <v>wearables</v>
      </c>
      <c r="S141" s="9">
        <f t="shared" si="10"/>
        <v>42115.208333333328</v>
      </c>
      <c r="T141" s="9">
        <f t="shared" si="11"/>
        <v>42131.208333333328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6">
        <f t="shared" si="8"/>
        <v>223.16363636363636</v>
      </c>
      <c r="G142" t="s">
        <v>20</v>
      </c>
      <c r="H142">
        <v>186</v>
      </c>
      <c r="I142" s="5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 cm="1">
        <f t="array" ref="Q142:R142">_xlfn.TEXTSPLIT(P142,"/")</f>
        <v>film &amp; video</v>
      </c>
      <c r="R142" t="str">
        <v>documentary</v>
      </c>
      <c r="S142" s="9">
        <f t="shared" si="10"/>
        <v>43156.25</v>
      </c>
      <c r="T142" s="9">
        <f t="shared" si="11"/>
        <v>43161.25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6">
        <f t="shared" si="8"/>
        <v>101.59097978227061</v>
      </c>
      <c r="G143" t="s">
        <v>20</v>
      </c>
      <c r="H143">
        <v>1071</v>
      </c>
      <c r="I143" s="5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 cm="1">
        <f t="array" ref="Q143:R143">_xlfn.TEXTSPLIT(P143,"/")</f>
        <v>technology</v>
      </c>
      <c r="R143" t="str">
        <v>web</v>
      </c>
      <c r="S143" s="9">
        <f t="shared" si="10"/>
        <v>42167.208333333328</v>
      </c>
      <c r="T143" s="9">
        <f t="shared" si="11"/>
        <v>42173.208333333328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6">
        <f t="shared" si="8"/>
        <v>230.03999999999996</v>
      </c>
      <c r="G144" t="s">
        <v>20</v>
      </c>
      <c r="H144">
        <v>117</v>
      </c>
      <c r="I144" s="5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 cm="1">
        <f t="array" ref="Q144:R144">_xlfn.TEXTSPLIT(P144,"/")</f>
        <v>technology</v>
      </c>
      <c r="R144" t="str">
        <v>web</v>
      </c>
      <c r="S144" s="9">
        <f t="shared" si="10"/>
        <v>41005.208333333336</v>
      </c>
      <c r="T144" s="9">
        <f t="shared" si="11"/>
        <v>41046.208333333336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6">
        <f t="shared" si="8"/>
        <v>135.59259259259261</v>
      </c>
      <c r="G145" t="s">
        <v>20</v>
      </c>
      <c r="H145">
        <v>70</v>
      </c>
      <c r="I145" s="5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 cm="1">
        <f t="array" ref="Q145:R145">_xlfn.TEXTSPLIT(P145,"/")</f>
        <v>music</v>
      </c>
      <c r="R145" t="str">
        <v>indie rock</v>
      </c>
      <c r="S145" s="9">
        <f t="shared" si="10"/>
        <v>40357.208333333336</v>
      </c>
      <c r="T145" s="9">
        <f t="shared" si="11"/>
        <v>40377.208333333336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6">
        <f t="shared" si="8"/>
        <v>129.1</v>
      </c>
      <c r="G146" t="s">
        <v>20</v>
      </c>
      <c r="H146">
        <v>135</v>
      </c>
      <c r="I146" s="5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 cm="1">
        <f t="array" ref="Q146:R146">_xlfn.TEXTSPLIT(P146,"/")</f>
        <v>theater</v>
      </c>
      <c r="R146" t="str">
        <v>plays</v>
      </c>
      <c r="S146" s="9">
        <f t="shared" si="10"/>
        <v>43633.208333333328</v>
      </c>
      <c r="T146" s="9">
        <f t="shared" si="11"/>
        <v>43641.208333333328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6">
        <f t="shared" si="8"/>
        <v>236.512</v>
      </c>
      <c r="G147" t="s">
        <v>20</v>
      </c>
      <c r="H147">
        <v>768</v>
      </c>
      <c r="I147" s="5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 cm="1">
        <f t="array" ref="Q147:R147">_xlfn.TEXTSPLIT(P147,"/")</f>
        <v>technology</v>
      </c>
      <c r="R147" t="str">
        <v>wearables</v>
      </c>
      <c r="S147" s="9">
        <f t="shared" si="10"/>
        <v>41889.208333333336</v>
      </c>
      <c r="T147" s="9">
        <f t="shared" si="11"/>
        <v>41894.208333333336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6">
        <f t="shared" si="8"/>
        <v>17.25</v>
      </c>
      <c r="G148" t="s">
        <v>74</v>
      </c>
      <c r="H148">
        <v>51</v>
      </c>
      <c r="I148" s="5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 cm="1">
        <f t="array" ref="Q148:R148">_xlfn.TEXTSPLIT(P148,"/")</f>
        <v>theater</v>
      </c>
      <c r="R148" t="str">
        <v>plays</v>
      </c>
      <c r="S148" s="9">
        <f t="shared" si="10"/>
        <v>40855.25</v>
      </c>
      <c r="T148" s="9">
        <f t="shared" si="11"/>
        <v>40875.25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6">
        <f t="shared" si="8"/>
        <v>112.49397590361446</v>
      </c>
      <c r="G149" t="s">
        <v>20</v>
      </c>
      <c r="H149">
        <v>199</v>
      </c>
      <c r="I149" s="5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 cm="1">
        <f t="array" ref="Q149:R149">_xlfn.TEXTSPLIT(P149,"/")</f>
        <v>theater</v>
      </c>
      <c r="R149" t="str">
        <v>plays</v>
      </c>
      <c r="S149" s="9">
        <f t="shared" si="10"/>
        <v>42534.208333333328</v>
      </c>
      <c r="T149" s="9">
        <f t="shared" si="11"/>
        <v>42540.208333333328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6">
        <f t="shared" si="8"/>
        <v>121.02150537634408</v>
      </c>
      <c r="G150" t="s">
        <v>20</v>
      </c>
      <c r="H150">
        <v>107</v>
      </c>
      <c r="I150" s="5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 cm="1">
        <f t="array" ref="Q150:R150">_xlfn.TEXTSPLIT(P150,"/")</f>
        <v>technology</v>
      </c>
      <c r="R150" t="str">
        <v>wearables</v>
      </c>
      <c r="S150" s="9">
        <f t="shared" si="10"/>
        <v>42941.208333333328</v>
      </c>
      <c r="T150" s="9">
        <f t="shared" si="11"/>
        <v>42950.208333333328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6">
        <f t="shared" si="8"/>
        <v>219.87096774193549</v>
      </c>
      <c r="G151" t="s">
        <v>20</v>
      </c>
      <c r="H151">
        <v>195</v>
      </c>
      <c r="I151" s="5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 cm="1">
        <f t="array" ref="Q151:R151">_xlfn.TEXTSPLIT(P151,"/")</f>
        <v>music</v>
      </c>
      <c r="R151" t="str">
        <v>indie rock</v>
      </c>
      <c r="S151" s="9">
        <f t="shared" si="10"/>
        <v>41275.25</v>
      </c>
      <c r="T151" s="9">
        <f t="shared" si="11"/>
        <v>41327.25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6">
        <f t="shared" si="8"/>
        <v>1</v>
      </c>
      <c r="G152" t="s">
        <v>14</v>
      </c>
      <c r="H152">
        <v>1</v>
      </c>
      <c r="I152" s="5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 cm="1">
        <f t="array" ref="Q152:R152">_xlfn.TEXTSPLIT(P152,"/")</f>
        <v>music</v>
      </c>
      <c r="R152" t="str">
        <v>rock</v>
      </c>
      <c r="S152" s="9">
        <f t="shared" si="10"/>
        <v>43450.25</v>
      </c>
      <c r="T152" s="9">
        <f t="shared" si="11"/>
        <v>43451.25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6">
        <f t="shared" si="8"/>
        <v>64.166909620991248</v>
      </c>
      <c r="G153" t="s">
        <v>14</v>
      </c>
      <c r="H153">
        <v>1467</v>
      </c>
      <c r="I153" s="5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 cm="1">
        <f t="array" ref="Q153:R153">_xlfn.TEXTSPLIT(P153,"/")</f>
        <v>music</v>
      </c>
      <c r="R153" t="str">
        <v>electric music</v>
      </c>
      <c r="S153" s="9">
        <f t="shared" si="10"/>
        <v>41799.208333333336</v>
      </c>
      <c r="T153" s="9">
        <f t="shared" si="11"/>
        <v>41850.208333333336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6">
        <f t="shared" si="8"/>
        <v>423.06746987951806</v>
      </c>
      <c r="G154" t="s">
        <v>20</v>
      </c>
      <c r="H154">
        <v>3376</v>
      </c>
      <c r="I154" s="5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 cm="1">
        <f t="array" ref="Q154:R154">_xlfn.TEXTSPLIT(P154,"/")</f>
        <v>music</v>
      </c>
      <c r="R154" t="str">
        <v>indie rock</v>
      </c>
      <c r="S154" s="9">
        <f t="shared" si="10"/>
        <v>42783.25</v>
      </c>
      <c r="T154" s="9">
        <f t="shared" si="11"/>
        <v>42790.25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6">
        <f t="shared" si="8"/>
        <v>92.984160506863773</v>
      </c>
      <c r="G155" t="s">
        <v>14</v>
      </c>
      <c r="H155">
        <v>5681</v>
      </c>
      <c r="I155" s="5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 cm="1">
        <f t="array" ref="Q155:R155">_xlfn.TEXTSPLIT(P155,"/")</f>
        <v>theater</v>
      </c>
      <c r="R155" t="str">
        <v>plays</v>
      </c>
      <c r="S155" s="9">
        <f t="shared" si="10"/>
        <v>41201.208333333336</v>
      </c>
      <c r="T155" s="9">
        <f t="shared" si="11"/>
        <v>41207.208333333336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6">
        <f t="shared" si="8"/>
        <v>58.756567425569173</v>
      </c>
      <c r="G156" t="s">
        <v>14</v>
      </c>
      <c r="H156">
        <v>1059</v>
      </c>
      <c r="I156" s="5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 cm="1">
        <f t="array" ref="Q156:R156">_xlfn.TEXTSPLIT(P156,"/")</f>
        <v>music</v>
      </c>
      <c r="R156" t="str">
        <v>indie rock</v>
      </c>
      <c r="S156" s="9">
        <f t="shared" si="10"/>
        <v>42502.208333333328</v>
      </c>
      <c r="T156" s="9">
        <f t="shared" si="11"/>
        <v>42525.208333333328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6">
        <f t="shared" si="8"/>
        <v>65.022222222222226</v>
      </c>
      <c r="G157" t="s">
        <v>14</v>
      </c>
      <c r="H157">
        <v>1194</v>
      </c>
      <c r="I157" s="5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 cm="1">
        <f t="array" ref="Q157:R157">_xlfn.TEXTSPLIT(P157,"/")</f>
        <v>theater</v>
      </c>
      <c r="R157" t="str">
        <v>plays</v>
      </c>
      <c r="S157" s="9">
        <f t="shared" si="10"/>
        <v>40262.208333333336</v>
      </c>
      <c r="T157" s="9">
        <f t="shared" si="11"/>
        <v>40277.208333333336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6">
        <f t="shared" si="8"/>
        <v>73.939560439560438</v>
      </c>
      <c r="G158" t="s">
        <v>74</v>
      </c>
      <c r="H158">
        <v>379</v>
      </c>
      <c r="I158" s="5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 cm="1">
        <f t="array" ref="Q158:R158">_xlfn.TEXTSPLIT(P158,"/")</f>
        <v>music</v>
      </c>
      <c r="R158" t="str">
        <v>rock</v>
      </c>
      <c r="S158" s="9">
        <f t="shared" si="10"/>
        <v>43743.208333333328</v>
      </c>
      <c r="T158" s="9">
        <f t="shared" si="11"/>
        <v>43767.208333333328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6">
        <f t="shared" si="8"/>
        <v>52.666666666666664</v>
      </c>
      <c r="G159" t="s">
        <v>14</v>
      </c>
      <c r="H159">
        <v>30</v>
      </c>
      <c r="I159" s="5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 cm="1">
        <f t="array" ref="Q159:R159">_xlfn.TEXTSPLIT(P159,"/")</f>
        <v>photography</v>
      </c>
      <c r="R159" t="str">
        <v>photography books</v>
      </c>
      <c r="S159" s="9">
        <f t="shared" si="10"/>
        <v>41638.25</v>
      </c>
      <c r="T159" s="9">
        <f t="shared" si="11"/>
        <v>41650.25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6">
        <f t="shared" si="8"/>
        <v>220.95238095238096</v>
      </c>
      <c r="G160" t="s">
        <v>20</v>
      </c>
      <c r="H160">
        <v>41</v>
      </c>
      <c r="I160" s="5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 cm="1">
        <f t="array" ref="Q160:R160">_xlfn.TEXTSPLIT(P160,"/")</f>
        <v>music</v>
      </c>
      <c r="R160" t="str">
        <v>rock</v>
      </c>
      <c r="S160" s="9">
        <f t="shared" si="10"/>
        <v>42346.25</v>
      </c>
      <c r="T160" s="9">
        <f t="shared" si="11"/>
        <v>42347.25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6">
        <f t="shared" si="8"/>
        <v>100.01150627615063</v>
      </c>
      <c r="G161" t="s">
        <v>20</v>
      </c>
      <c r="H161">
        <v>1821</v>
      </c>
      <c r="I161" s="5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 cm="1">
        <f t="array" ref="Q161:R161">_xlfn.TEXTSPLIT(P161,"/")</f>
        <v>theater</v>
      </c>
      <c r="R161" t="str">
        <v>plays</v>
      </c>
      <c r="S161" s="9">
        <f t="shared" si="10"/>
        <v>43551.208333333328</v>
      </c>
      <c r="T161" s="9">
        <f t="shared" si="11"/>
        <v>43569.208333333328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6">
        <f t="shared" si="8"/>
        <v>162.3125</v>
      </c>
      <c r="G162" t="s">
        <v>20</v>
      </c>
      <c r="H162">
        <v>164</v>
      </c>
      <c r="I162" s="5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 cm="1">
        <f t="array" ref="Q162:R162">_xlfn.TEXTSPLIT(P162,"/")</f>
        <v>technology</v>
      </c>
      <c r="R162" t="str">
        <v>wearables</v>
      </c>
      <c r="S162" s="9">
        <f t="shared" si="10"/>
        <v>43582.208333333328</v>
      </c>
      <c r="T162" s="9">
        <f t="shared" si="11"/>
        <v>43598.208333333328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6">
        <f t="shared" si="8"/>
        <v>78.181818181818187</v>
      </c>
      <c r="G163" t="s">
        <v>14</v>
      </c>
      <c r="H163">
        <v>75</v>
      </c>
      <c r="I163" s="5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 cm="1">
        <f t="array" ref="Q163:R163">_xlfn.TEXTSPLIT(P163,"/")</f>
        <v>technology</v>
      </c>
      <c r="R163" t="str">
        <v>web</v>
      </c>
      <c r="S163" s="9">
        <f t="shared" si="10"/>
        <v>42270.208333333328</v>
      </c>
      <c r="T163" s="9">
        <f t="shared" si="11"/>
        <v>42276.208333333328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6">
        <f t="shared" si="8"/>
        <v>149.73770491803279</v>
      </c>
      <c r="G164" t="s">
        <v>20</v>
      </c>
      <c r="H164">
        <v>157</v>
      </c>
      <c r="I164" s="5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 cm="1">
        <f t="array" ref="Q164:R164">_xlfn.TEXTSPLIT(P164,"/")</f>
        <v>music</v>
      </c>
      <c r="R164" t="str">
        <v>rock</v>
      </c>
      <c r="S164" s="9">
        <f t="shared" si="10"/>
        <v>43442.25</v>
      </c>
      <c r="T164" s="9">
        <f t="shared" si="11"/>
        <v>43472.25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6">
        <f t="shared" si="8"/>
        <v>253.25714285714284</v>
      </c>
      <c r="G165" t="s">
        <v>20</v>
      </c>
      <c r="H165">
        <v>246</v>
      </c>
      <c r="I165" s="5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 cm="1">
        <f t="array" ref="Q165:R165">_xlfn.TEXTSPLIT(P165,"/")</f>
        <v>photography</v>
      </c>
      <c r="R165" t="str">
        <v>photography books</v>
      </c>
      <c r="S165" s="9">
        <f t="shared" si="10"/>
        <v>43028.208333333328</v>
      </c>
      <c r="T165" s="9">
        <f t="shared" si="11"/>
        <v>43077.25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6">
        <f t="shared" si="8"/>
        <v>100.16943521594683</v>
      </c>
      <c r="G166" t="s">
        <v>20</v>
      </c>
      <c r="H166">
        <v>1396</v>
      </c>
      <c r="I166" s="5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 cm="1">
        <f t="array" ref="Q166:R166">_xlfn.TEXTSPLIT(P166,"/")</f>
        <v>theater</v>
      </c>
      <c r="R166" t="str">
        <v>plays</v>
      </c>
      <c r="S166" s="9">
        <f t="shared" si="10"/>
        <v>43016.208333333328</v>
      </c>
      <c r="T166" s="9">
        <f t="shared" si="11"/>
        <v>43017.208333333328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6">
        <f t="shared" si="8"/>
        <v>121.99004424778761</v>
      </c>
      <c r="G167" t="s">
        <v>20</v>
      </c>
      <c r="H167">
        <v>2506</v>
      </c>
      <c r="I167" s="5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 cm="1">
        <f t="array" ref="Q167:R167">_xlfn.TEXTSPLIT(P167,"/")</f>
        <v>technology</v>
      </c>
      <c r="R167" t="str">
        <v>web</v>
      </c>
      <c r="S167" s="9">
        <f t="shared" si="10"/>
        <v>42948.208333333328</v>
      </c>
      <c r="T167" s="9">
        <f t="shared" si="11"/>
        <v>42980.208333333328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6">
        <f t="shared" si="8"/>
        <v>137.13265306122449</v>
      </c>
      <c r="G168" t="s">
        <v>20</v>
      </c>
      <c r="H168">
        <v>244</v>
      </c>
      <c r="I168" s="5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 cm="1">
        <f t="array" ref="Q168:R168">_xlfn.TEXTSPLIT(P168,"/")</f>
        <v>photography</v>
      </c>
      <c r="R168" t="str">
        <v>photography books</v>
      </c>
      <c r="S168" s="9">
        <f t="shared" si="10"/>
        <v>40534.25</v>
      </c>
      <c r="T168" s="9">
        <f t="shared" si="11"/>
        <v>40538.25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6">
        <f t="shared" si="8"/>
        <v>415.53846153846149</v>
      </c>
      <c r="G169" t="s">
        <v>20</v>
      </c>
      <c r="H169">
        <v>146</v>
      </c>
      <c r="I169" s="5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 cm="1">
        <f t="array" ref="Q169:R169">_xlfn.TEXTSPLIT(P169,"/")</f>
        <v>theater</v>
      </c>
      <c r="R169" t="str">
        <v>plays</v>
      </c>
      <c r="S169" s="9">
        <f t="shared" si="10"/>
        <v>41435.208333333336</v>
      </c>
      <c r="T169" s="9">
        <f t="shared" si="11"/>
        <v>41445.208333333336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6">
        <f t="shared" si="8"/>
        <v>31.30913348946136</v>
      </c>
      <c r="G170" t="s">
        <v>14</v>
      </c>
      <c r="H170">
        <v>955</v>
      </c>
      <c r="I170" s="5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 cm="1">
        <f t="array" ref="Q170:R170">_xlfn.TEXTSPLIT(P170,"/")</f>
        <v>music</v>
      </c>
      <c r="R170" t="str">
        <v>indie rock</v>
      </c>
      <c r="S170" s="9">
        <f t="shared" si="10"/>
        <v>43518.25</v>
      </c>
      <c r="T170" s="9">
        <f t="shared" si="11"/>
        <v>43541.208333333328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6">
        <f t="shared" si="8"/>
        <v>424.08154506437768</v>
      </c>
      <c r="G171" t="s">
        <v>20</v>
      </c>
      <c r="H171">
        <v>1267</v>
      </c>
      <c r="I171" s="5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 cm="1">
        <f t="array" ref="Q171:R171">_xlfn.TEXTSPLIT(P171,"/")</f>
        <v>film &amp; video</v>
      </c>
      <c r="R171" t="str">
        <v>shorts</v>
      </c>
      <c r="S171" s="9">
        <f t="shared" si="10"/>
        <v>41077.208333333336</v>
      </c>
      <c r="T171" s="9">
        <f t="shared" si="11"/>
        <v>41105.208333333336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6">
        <f t="shared" si="8"/>
        <v>2.93886230728336</v>
      </c>
      <c r="G172" t="s">
        <v>14</v>
      </c>
      <c r="H172">
        <v>67</v>
      </c>
      <c r="I172" s="5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 cm="1">
        <f t="array" ref="Q172:R172">_xlfn.TEXTSPLIT(P172,"/")</f>
        <v>music</v>
      </c>
      <c r="R172" t="str">
        <v>indie rock</v>
      </c>
      <c r="S172" s="9">
        <f t="shared" si="10"/>
        <v>42950.208333333328</v>
      </c>
      <c r="T172" s="9">
        <f t="shared" si="11"/>
        <v>42957.208333333328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6">
        <f t="shared" si="8"/>
        <v>10.63265306122449</v>
      </c>
      <c r="G173" t="s">
        <v>14</v>
      </c>
      <c r="H173">
        <v>5</v>
      </c>
      <c r="I173" s="5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 cm="1">
        <f t="array" ref="Q173:R173">_xlfn.TEXTSPLIT(P173,"/")</f>
        <v>publishing</v>
      </c>
      <c r="R173" t="str">
        <v>translations</v>
      </c>
      <c r="S173" s="9">
        <f t="shared" si="10"/>
        <v>41718.208333333336</v>
      </c>
      <c r="T173" s="9">
        <f t="shared" si="11"/>
        <v>41740.208333333336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6">
        <f t="shared" si="8"/>
        <v>82.875</v>
      </c>
      <c r="G174" t="s">
        <v>14</v>
      </c>
      <c r="H174">
        <v>26</v>
      </c>
      <c r="I174" s="5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 cm="1">
        <f t="array" ref="Q174:R174">_xlfn.TEXTSPLIT(P174,"/")</f>
        <v>film &amp; video</v>
      </c>
      <c r="R174" t="str">
        <v>documentary</v>
      </c>
      <c r="S174" s="9">
        <f t="shared" si="10"/>
        <v>41839.208333333336</v>
      </c>
      <c r="T174" s="9">
        <f t="shared" si="11"/>
        <v>41854.208333333336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6">
        <f t="shared" si="8"/>
        <v>163.01447776628748</v>
      </c>
      <c r="G175" t="s">
        <v>20</v>
      </c>
      <c r="H175">
        <v>1561</v>
      </c>
      <c r="I175" s="5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 cm="1">
        <f t="array" ref="Q175:R175">_xlfn.TEXTSPLIT(P175,"/")</f>
        <v>theater</v>
      </c>
      <c r="R175" t="str">
        <v>plays</v>
      </c>
      <c r="S175" s="9">
        <f t="shared" si="10"/>
        <v>41412.208333333336</v>
      </c>
      <c r="T175" s="9">
        <f t="shared" si="11"/>
        <v>41418.208333333336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6">
        <f t="shared" si="8"/>
        <v>894.66666666666674</v>
      </c>
      <c r="G176" t="s">
        <v>20</v>
      </c>
      <c r="H176">
        <v>48</v>
      </c>
      <c r="I176" s="5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 cm="1">
        <f t="array" ref="Q176:R176">_xlfn.TEXTSPLIT(P176,"/")</f>
        <v>technology</v>
      </c>
      <c r="R176" t="str">
        <v>wearables</v>
      </c>
      <c r="S176" s="9">
        <f t="shared" si="10"/>
        <v>42282.208333333328</v>
      </c>
      <c r="T176" s="9">
        <f t="shared" si="11"/>
        <v>42283.208333333328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6">
        <f t="shared" si="8"/>
        <v>26.191501103752756</v>
      </c>
      <c r="G177" t="s">
        <v>14</v>
      </c>
      <c r="H177">
        <v>1130</v>
      </c>
      <c r="I177" s="5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 cm="1">
        <f t="array" ref="Q177:R177">_xlfn.TEXTSPLIT(P177,"/")</f>
        <v>theater</v>
      </c>
      <c r="R177" t="str">
        <v>plays</v>
      </c>
      <c r="S177" s="9">
        <f t="shared" si="10"/>
        <v>42613.208333333328</v>
      </c>
      <c r="T177" s="9">
        <f t="shared" si="11"/>
        <v>42632.208333333328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6">
        <f t="shared" si="8"/>
        <v>74.834782608695647</v>
      </c>
      <c r="G178" t="s">
        <v>14</v>
      </c>
      <c r="H178">
        <v>782</v>
      </c>
      <c r="I178" s="5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 cm="1">
        <f t="array" ref="Q178:R178">_xlfn.TEXTSPLIT(P178,"/")</f>
        <v>theater</v>
      </c>
      <c r="R178" t="str">
        <v>plays</v>
      </c>
      <c r="S178" s="9">
        <f t="shared" si="10"/>
        <v>42616.208333333328</v>
      </c>
      <c r="T178" s="9">
        <f t="shared" si="11"/>
        <v>42625.208333333328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6">
        <f t="shared" si="8"/>
        <v>416.47680412371136</v>
      </c>
      <c r="G179" t="s">
        <v>20</v>
      </c>
      <c r="H179">
        <v>2739</v>
      </c>
      <c r="I179" s="5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 cm="1">
        <f t="array" ref="Q179:R179">_xlfn.TEXTSPLIT(P179,"/")</f>
        <v>theater</v>
      </c>
      <c r="R179" t="str">
        <v>plays</v>
      </c>
      <c r="S179" s="9">
        <f t="shared" si="10"/>
        <v>40497.25</v>
      </c>
      <c r="T179" s="9">
        <f t="shared" si="11"/>
        <v>40522.25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6">
        <f t="shared" si="8"/>
        <v>96.208333333333329</v>
      </c>
      <c r="G180" t="s">
        <v>14</v>
      </c>
      <c r="H180">
        <v>210</v>
      </c>
      <c r="I180" s="5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 cm="1">
        <f t="array" ref="Q180:R180">_xlfn.TEXTSPLIT(P180,"/")</f>
        <v>food</v>
      </c>
      <c r="R180" t="str">
        <v>food trucks</v>
      </c>
      <c r="S180" s="9">
        <f t="shared" si="10"/>
        <v>42999.208333333328</v>
      </c>
      <c r="T180" s="9">
        <f t="shared" si="11"/>
        <v>43008.208333333328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6">
        <f t="shared" si="8"/>
        <v>357.71910112359546</v>
      </c>
      <c r="G181" t="s">
        <v>20</v>
      </c>
      <c r="H181">
        <v>3537</v>
      </c>
      <c r="I181" s="5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 cm="1">
        <f t="array" ref="Q181:R181">_xlfn.TEXTSPLIT(P181,"/")</f>
        <v>theater</v>
      </c>
      <c r="R181" t="str">
        <v>plays</v>
      </c>
      <c r="S181" s="9">
        <f t="shared" si="10"/>
        <v>41350.208333333336</v>
      </c>
      <c r="T181" s="9">
        <f t="shared" si="11"/>
        <v>41351.208333333336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6">
        <f t="shared" si="8"/>
        <v>308.45714285714286</v>
      </c>
      <c r="G182" t="s">
        <v>20</v>
      </c>
      <c r="H182">
        <v>2107</v>
      </c>
      <c r="I182" s="5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 cm="1">
        <f t="array" ref="Q182:R182">_xlfn.TEXTSPLIT(P182,"/")</f>
        <v>technology</v>
      </c>
      <c r="R182" t="str">
        <v>wearables</v>
      </c>
      <c r="S182" s="9">
        <f t="shared" si="10"/>
        <v>40259.208333333336</v>
      </c>
      <c r="T182" s="9">
        <f t="shared" si="11"/>
        <v>40264.208333333336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6">
        <f t="shared" si="8"/>
        <v>61.802325581395344</v>
      </c>
      <c r="G183" t="s">
        <v>14</v>
      </c>
      <c r="H183">
        <v>136</v>
      </c>
      <c r="I183" s="5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 cm="1">
        <f t="array" ref="Q183:R183">_xlfn.TEXTSPLIT(P183,"/")</f>
        <v>technology</v>
      </c>
      <c r="R183" t="str">
        <v>web</v>
      </c>
      <c r="S183" s="9">
        <f t="shared" si="10"/>
        <v>43012.208333333328</v>
      </c>
      <c r="T183" s="9">
        <f t="shared" si="11"/>
        <v>43030.208333333328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6">
        <f t="shared" si="8"/>
        <v>722.32472324723244</v>
      </c>
      <c r="G184" t="s">
        <v>20</v>
      </c>
      <c r="H184">
        <v>3318</v>
      </c>
      <c r="I184" s="5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 cm="1">
        <f t="array" ref="Q184:R184">_xlfn.TEXTSPLIT(P184,"/")</f>
        <v>theater</v>
      </c>
      <c r="R184" t="str">
        <v>plays</v>
      </c>
      <c r="S184" s="9">
        <f t="shared" si="10"/>
        <v>43631.208333333328</v>
      </c>
      <c r="T184" s="9">
        <f t="shared" si="11"/>
        <v>43647.208333333328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6">
        <f t="shared" si="8"/>
        <v>69.117647058823522</v>
      </c>
      <c r="G185" t="s">
        <v>14</v>
      </c>
      <c r="H185">
        <v>86</v>
      </c>
      <c r="I185" s="5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 cm="1">
        <f t="array" ref="Q185:R185">_xlfn.TEXTSPLIT(P185,"/")</f>
        <v>music</v>
      </c>
      <c r="R185" t="str">
        <v>rock</v>
      </c>
      <c r="S185" s="9">
        <f t="shared" si="10"/>
        <v>40430.208333333336</v>
      </c>
      <c r="T185" s="9">
        <f t="shared" si="11"/>
        <v>40443.208333333336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6">
        <f t="shared" si="8"/>
        <v>293.05555555555554</v>
      </c>
      <c r="G186" t="s">
        <v>20</v>
      </c>
      <c r="H186">
        <v>340</v>
      </c>
      <c r="I186" s="5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 cm="1">
        <f t="array" ref="Q186:R186">_xlfn.TEXTSPLIT(P186,"/")</f>
        <v>theater</v>
      </c>
      <c r="R186" t="str">
        <v>plays</v>
      </c>
      <c r="S186" s="9">
        <f t="shared" si="10"/>
        <v>43588.208333333328</v>
      </c>
      <c r="T186" s="9">
        <f t="shared" si="11"/>
        <v>43589.208333333328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6">
        <f t="shared" si="8"/>
        <v>71.8</v>
      </c>
      <c r="G187" t="s">
        <v>14</v>
      </c>
      <c r="H187">
        <v>19</v>
      </c>
      <c r="I187" s="5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 cm="1">
        <f t="array" ref="Q187:R187">_xlfn.TEXTSPLIT(P187,"/")</f>
        <v>film &amp; video</v>
      </c>
      <c r="R187" t="str">
        <v>television</v>
      </c>
      <c r="S187" s="9">
        <f t="shared" si="10"/>
        <v>43233.208333333328</v>
      </c>
      <c r="T187" s="9">
        <f t="shared" si="11"/>
        <v>43244.208333333328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6">
        <f t="shared" si="8"/>
        <v>31.934684684684683</v>
      </c>
      <c r="G188" t="s">
        <v>14</v>
      </c>
      <c r="H188">
        <v>886</v>
      </c>
      <c r="I188" s="5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 cm="1">
        <f t="array" ref="Q188:R188">_xlfn.TEXTSPLIT(P188,"/")</f>
        <v>theater</v>
      </c>
      <c r="R188" t="str">
        <v>plays</v>
      </c>
      <c r="S188" s="9">
        <f t="shared" si="10"/>
        <v>41782.208333333336</v>
      </c>
      <c r="T188" s="9">
        <f t="shared" si="11"/>
        <v>41797.208333333336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6">
        <f t="shared" si="8"/>
        <v>229.87375415282392</v>
      </c>
      <c r="G189" t="s">
        <v>20</v>
      </c>
      <c r="H189">
        <v>1442</v>
      </c>
      <c r="I189" s="5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 cm="1">
        <f t="array" ref="Q189:R189">_xlfn.TEXTSPLIT(P189,"/")</f>
        <v>film &amp; video</v>
      </c>
      <c r="R189" t="str">
        <v>shorts</v>
      </c>
      <c r="S189" s="9">
        <f t="shared" si="10"/>
        <v>41328.25</v>
      </c>
      <c r="T189" s="9">
        <f t="shared" si="11"/>
        <v>41356.208333333336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6">
        <f t="shared" si="8"/>
        <v>32.012195121951223</v>
      </c>
      <c r="G190" t="s">
        <v>14</v>
      </c>
      <c r="H190">
        <v>35</v>
      </c>
      <c r="I190" s="5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 cm="1">
        <f t="array" ref="Q190:R190">_xlfn.TEXTSPLIT(P190,"/")</f>
        <v>theater</v>
      </c>
      <c r="R190" t="str">
        <v>plays</v>
      </c>
      <c r="S190" s="9">
        <f t="shared" si="10"/>
        <v>41975.25</v>
      </c>
      <c r="T190" s="9">
        <f t="shared" si="11"/>
        <v>41976.25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6">
        <f t="shared" si="8"/>
        <v>23.525352848928385</v>
      </c>
      <c r="G191" t="s">
        <v>74</v>
      </c>
      <c r="H191">
        <v>441</v>
      </c>
      <c r="I191" s="5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 cm="1">
        <f t="array" ref="Q191:R191">_xlfn.TEXTSPLIT(P191,"/")</f>
        <v>theater</v>
      </c>
      <c r="R191" t="str">
        <v>plays</v>
      </c>
      <c r="S191" s="9">
        <f t="shared" si="10"/>
        <v>42433.25</v>
      </c>
      <c r="T191" s="9">
        <f t="shared" si="11"/>
        <v>42433.25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6">
        <f t="shared" si="8"/>
        <v>68.594594594594597</v>
      </c>
      <c r="G192" t="s">
        <v>14</v>
      </c>
      <c r="H192">
        <v>24</v>
      </c>
      <c r="I192" s="5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 cm="1">
        <f t="array" ref="Q192:R192">_xlfn.TEXTSPLIT(P192,"/")</f>
        <v>theater</v>
      </c>
      <c r="R192" t="str">
        <v>plays</v>
      </c>
      <c r="S192" s="9">
        <f t="shared" si="10"/>
        <v>41429.208333333336</v>
      </c>
      <c r="T192" s="9">
        <f t="shared" si="11"/>
        <v>41430.208333333336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6">
        <f t="shared" si="8"/>
        <v>37.952380952380956</v>
      </c>
      <c r="G193" t="s">
        <v>14</v>
      </c>
      <c r="H193">
        <v>86</v>
      </c>
      <c r="I193" s="5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 cm="1">
        <f t="array" ref="Q193:R193">_xlfn.TEXTSPLIT(P193,"/")</f>
        <v>theater</v>
      </c>
      <c r="R193" t="str">
        <v>plays</v>
      </c>
      <c r="S193" s="9">
        <f t="shared" si="10"/>
        <v>43536.208333333328</v>
      </c>
      <c r="T193" s="9">
        <f t="shared" si="11"/>
        <v>43539.208333333328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6">
        <f t="shared" si="8"/>
        <v>19.992957746478872</v>
      </c>
      <c r="G194" t="s">
        <v>14</v>
      </c>
      <c r="H194">
        <v>243</v>
      </c>
      <c r="I194" s="5">
        <f t="shared" si="9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 cm="1">
        <f t="array" ref="Q194:R194">_xlfn.TEXTSPLIT(P194,"/")</f>
        <v>music</v>
      </c>
      <c r="R194" t="str">
        <v>rock</v>
      </c>
      <c r="S194" s="9">
        <f t="shared" si="10"/>
        <v>41817.208333333336</v>
      </c>
      <c r="T194" s="9">
        <f t="shared" si="11"/>
        <v>41821.208333333336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6">
        <f t="shared" ref="F195:F258" si="12">E195/D195*100</f>
        <v>45.636363636363633</v>
      </c>
      <c r="G195" t="s">
        <v>14</v>
      </c>
      <c r="H195">
        <v>65</v>
      </c>
      <c r="I195" s="5">
        <f t="shared" ref="I195:I258" si="13">IFERROR(E195/H195,0)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 cm="1">
        <f t="array" ref="Q195:R195">_xlfn.TEXTSPLIT(P195,"/")</f>
        <v>music</v>
      </c>
      <c r="R195" t="str">
        <v>indie rock</v>
      </c>
      <c r="S195" s="9">
        <f t="shared" ref="S195:S258" si="14">(((L195/60)/60)/24)+DATE(1970,1,1)</f>
        <v>43198.208333333328</v>
      </c>
      <c r="T195" s="9">
        <f t="shared" ref="T195:T258" si="15">(((M195/60)/60)/24)+DATE(1970,1,1)</f>
        <v>43202.208333333328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6">
        <f t="shared" si="12"/>
        <v>122.7605633802817</v>
      </c>
      <c r="G196" t="s">
        <v>20</v>
      </c>
      <c r="H196">
        <v>126</v>
      </c>
      <c r="I196" s="5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 cm="1">
        <f t="array" ref="Q196:R196">_xlfn.TEXTSPLIT(P196,"/")</f>
        <v>music</v>
      </c>
      <c r="R196" t="str">
        <v>metal</v>
      </c>
      <c r="S196" s="9">
        <f t="shared" si="14"/>
        <v>42261.208333333328</v>
      </c>
      <c r="T196" s="9">
        <f t="shared" si="15"/>
        <v>42277.208333333328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6">
        <f t="shared" si="12"/>
        <v>361.75316455696202</v>
      </c>
      <c r="G197" t="s">
        <v>20</v>
      </c>
      <c r="H197">
        <v>524</v>
      </c>
      <c r="I197" s="5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 cm="1">
        <f t="array" ref="Q197:R197">_xlfn.TEXTSPLIT(P197,"/")</f>
        <v>music</v>
      </c>
      <c r="R197" t="str">
        <v>electric music</v>
      </c>
      <c r="S197" s="9">
        <f t="shared" si="14"/>
        <v>43310.208333333328</v>
      </c>
      <c r="T197" s="9">
        <f t="shared" si="15"/>
        <v>43317.208333333328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6">
        <f t="shared" si="12"/>
        <v>63.146341463414636</v>
      </c>
      <c r="G198" t="s">
        <v>14</v>
      </c>
      <c r="H198">
        <v>100</v>
      </c>
      <c r="I198" s="5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 cm="1">
        <f t="array" ref="Q198:R198">_xlfn.TEXTSPLIT(P198,"/")</f>
        <v>technology</v>
      </c>
      <c r="R198" t="str">
        <v>wearables</v>
      </c>
      <c r="S198" s="9">
        <f t="shared" si="14"/>
        <v>42616.208333333328</v>
      </c>
      <c r="T198" s="9">
        <f t="shared" si="15"/>
        <v>42635.208333333328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6">
        <f t="shared" si="12"/>
        <v>298.20475319926874</v>
      </c>
      <c r="G199" t="s">
        <v>20</v>
      </c>
      <c r="H199">
        <v>1989</v>
      </c>
      <c r="I199" s="5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 cm="1">
        <f t="array" ref="Q199:R199">_xlfn.TEXTSPLIT(P199,"/")</f>
        <v>film &amp; video</v>
      </c>
      <c r="R199" t="str">
        <v>drama</v>
      </c>
      <c r="S199" s="9">
        <f t="shared" si="14"/>
        <v>42909.208333333328</v>
      </c>
      <c r="T199" s="9">
        <f t="shared" si="15"/>
        <v>42923.208333333328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6">
        <f t="shared" si="12"/>
        <v>9.5585443037974684</v>
      </c>
      <c r="G200" t="s">
        <v>14</v>
      </c>
      <c r="H200">
        <v>168</v>
      </c>
      <c r="I200" s="5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 cm="1">
        <f t="array" ref="Q200:R200">_xlfn.TEXTSPLIT(P200,"/")</f>
        <v>music</v>
      </c>
      <c r="R200" t="str">
        <v>electric music</v>
      </c>
      <c r="S200" s="9">
        <f t="shared" si="14"/>
        <v>40396.208333333336</v>
      </c>
      <c r="T200" s="9">
        <f t="shared" si="15"/>
        <v>40425.208333333336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6">
        <f t="shared" si="12"/>
        <v>53.777777777777779</v>
      </c>
      <c r="G201" t="s">
        <v>14</v>
      </c>
      <c r="H201">
        <v>13</v>
      </c>
      <c r="I201" s="5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 cm="1">
        <f t="array" ref="Q201:R201">_xlfn.TEXTSPLIT(P201,"/")</f>
        <v>music</v>
      </c>
      <c r="R201" t="str">
        <v>rock</v>
      </c>
      <c r="S201" s="9">
        <f t="shared" si="14"/>
        <v>42192.208333333328</v>
      </c>
      <c r="T201" s="9">
        <f t="shared" si="15"/>
        <v>42196.208333333328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6">
        <f t="shared" si="12"/>
        <v>2</v>
      </c>
      <c r="G202" t="s">
        <v>14</v>
      </c>
      <c r="H202">
        <v>1</v>
      </c>
      <c r="I202" s="5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 cm="1">
        <f t="array" ref="Q202:R202">_xlfn.TEXTSPLIT(P202,"/")</f>
        <v>theater</v>
      </c>
      <c r="R202" t="str">
        <v>plays</v>
      </c>
      <c r="S202" s="9">
        <f t="shared" si="14"/>
        <v>40262.208333333336</v>
      </c>
      <c r="T202" s="9">
        <f t="shared" si="15"/>
        <v>40273.208333333336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6">
        <f t="shared" si="12"/>
        <v>681.19047619047615</v>
      </c>
      <c r="G203" t="s">
        <v>20</v>
      </c>
      <c r="H203">
        <v>157</v>
      </c>
      <c r="I203" s="5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 cm="1">
        <f t="array" ref="Q203:R203">_xlfn.TEXTSPLIT(P203,"/")</f>
        <v>technology</v>
      </c>
      <c r="R203" t="str">
        <v>web</v>
      </c>
      <c r="S203" s="9">
        <f t="shared" si="14"/>
        <v>41845.208333333336</v>
      </c>
      <c r="T203" s="9">
        <f t="shared" si="15"/>
        <v>41863.208333333336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6">
        <f t="shared" si="12"/>
        <v>78.831325301204828</v>
      </c>
      <c r="G204" t="s">
        <v>74</v>
      </c>
      <c r="H204">
        <v>82</v>
      </c>
      <c r="I204" s="5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 cm="1">
        <f t="array" ref="Q204:R204">_xlfn.TEXTSPLIT(P204,"/")</f>
        <v>food</v>
      </c>
      <c r="R204" t="str">
        <v>food trucks</v>
      </c>
      <c r="S204" s="9">
        <f t="shared" si="14"/>
        <v>40818.208333333336</v>
      </c>
      <c r="T204" s="9">
        <f t="shared" si="15"/>
        <v>40822.208333333336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6">
        <f t="shared" si="12"/>
        <v>134.40792216817235</v>
      </c>
      <c r="G205" t="s">
        <v>20</v>
      </c>
      <c r="H205">
        <v>4498</v>
      </c>
      <c r="I205" s="5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 cm="1">
        <f t="array" ref="Q205:R205">_xlfn.TEXTSPLIT(P205,"/")</f>
        <v>theater</v>
      </c>
      <c r="R205" t="str">
        <v>plays</v>
      </c>
      <c r="S205" s="9">
        <f t="shared" si="14"/>
        <v>42752.25</v>
      </c>
      <c r="T205" s="9">
        <f t="shared" si="15"/>
        <v>42754.25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6">
        <f t="shared" si="12"/>
        <v>3.3719999999999999</v>
      </c>
      <c r="G206" t="s">
        <v>14</v>
      </c>
      <c r="H206">
        <v>40</v>
      </c>
      <c r="I206" s="5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 cm="1">
        <f t="array" ref="Q206:R206">_xlfn.TEXTSPLIT(P206,"/")</f>
        <v>music</v>
      </c>
      <c r="R206" t="str">
        <v>jazz</v>
      </c>
      <c r="S206" s="9">
        <f t="shared" si="14"/>
        <v>40636.208333333336</v>
      </c>
      <c r="T206" s="9">
        <f t="shared" si="15"/>
        <v>40646.208333333336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6">
        <f t="shared" si="12"/>
        <v>431.84615384615387</v>
      </c>
      <c r="G207" t="s">
        <v>20</v>
      </c>
      <c r="H207">
        <v>80</v>
      </c>
      <c r="I207" s="5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 cm="1">
        <f t="array" ref="Q207:R207">_xlfn.TEXTSPLIT(P207,"/")</f>
        <v>theater</v>
      </c>
      <c r="R207" t="str">
        <v>plays</v>
      </c>
      <c r="S207" s="9">
        <f t="shared" si="14"/>
        <v>43390.208333333328</v>
      </c>
      <c r="T207" s="9">
        <f t="shared" si="15"/>
        <v>43402.208333333328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6">
        <f t="shared" si="12"/>
        <v>38.844444444444441</v>
      </c>
      <c r="G208" t="s">
        <v>74</v>
      </c>
      <c r="H208">
        <v>57</v>
      </c>
      <c r="I208" s="5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 cm="1">
        <f t="array" ref="Q208:R208">_xlfn.TEXTSPLIT(P208,"/")</f>
        <v>publishing</v>
      </c>
      <c r="R208" t="str">
        <v>fiction</v>
      </c>
      <c r="S208" s="9">
        <f t="shared" si="14"/>
        <v>40236.25</v>
      </c>
      <c r="T208" s="9">
        <f t="shared" si="15"/>
        <v>40245.25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6">
        <f t="shared" si="12"/>
        <v>425.7</v>
      </c>
      <c r="G209" t="s">
        <v>20</v>
      </c>
      <c r="H209">
        <v>43</v>
      </c>
      <c r="I209" s="5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 cm="1">
        <f t="array" ref="Q209:R209">_xlfn.TEXTSPLIT(P209,"/")</f>
        <v>music</v>
      </c>
      <c r="R209" t="str">
        <v>rock</v>
      </c>
      <c r="S209" s="9">
        <f t="shared" si="14"/>
        <v>43340.208333333328</v>
      </c>
      <c r="T209" s="9">
        <f t="shared" si="15"/>
        <v>43360.208333333328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6">
        <f t="shared" si="12"/>
        <v>101.12239715591672</v>
      </c>
      <c r="G210" t="s">
        <v>20</v>
      </c>
      <c r="H210">
        <v>2053</v>
      </c>
      <c r="I210" s="5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 cm="1">
        <f t="array" ref="Q210:R210">_xlfn.TEXTSPLIT(P210,"/")</f>
        <v>film &amp; video</v>
      </c>
      <c r="R210" t="str">
        <v>documentary</v>
      </c>
      <c r="S210" s="9">
        <f t="shared" si="14"/>
        <v>43048.25</v>
      </c>
      <c r="T210" s="9">
        <f t="shared" si="15"/>
        <v>43072.25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6">
        <f t="shared" si="12"/>
        <v>21.188688946015425</v>
      </c>
      <c r="G211" t="s">
        <v>47</v>
      </c>
      <c r="H211">
        <v>808</v>
      </c>
      <c r="I211" s="5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 cm="1">
        <f t="array" ref="Q211:R211">_xlfn.TEXTSPLIT(P211,"/")</f>
        <v>film &amp; video</v>
      </c>
      <c r="R211" t="str">
        <v>documentary</v>
      </c>
      <c r="S211" s="9">
        <f t="shared" si="14"/>
        <v>42496.208333333328</v>
      </c>
      <c r="T211" s="9">
        <f t="shared" si="15"/>
        <v>42503.208333333328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6">
        <f t="shared" si="12"/>
        <v>67.425531914893625</v>
      </c>
      <c r="G212" t="s">
        <v>14</v>
      </c>
      <c r="H212">
        <v>226</v>
      </c>
      <c r="I212" s="5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 cm="1">
        <f t="array" ref="Q212:R212">_xlfn.TEXTSPLIT(P212,"/")</f>
        <v>film &amp; video</v>
      </c>
      <c r="R212" t="str">
        <v>science fiction</v>
      </c>
      <c r="S212" s="9">
        <f t="shared" si="14"/>
        <v>42797.25</v>
      </c>
      <c r="T212" s="9">
        <f t="shared" si="15"/>
        <v>42824.208333333328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6">
        <f t="shared" si="12"/>
        <v>94.923371647509583</v>
      </c>
      <c r="G213" t="s">
        <v>14</v>
      </c>
      <c r="H213">
        <v>1625</v>
      </c>
      <c r="I213" s="5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 cm="1">
        <f t="array" ref="Q213:R213">_xlfn.TEXTSPLIT(P213,"/")</f>
        <v>theater</v>
      </c>
      <c r="R213" t="str">
        <v>plays</v>
      </c>
      <c r="S213" s="9">
        <f t="shared" si="14"/>
        <v>41513.208333333336</v>
      </c>
      <c r="T213" s="9">
        <f t="shared" si="15"/>
        <v>41537.208333333336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6">
        <f t="shared" si="12"/>
        <v>151.85185185185185</v>
      </c>
      <c r="G214" t="s">
        <v>20</v>
      </c>
      <c r="H214">
        <v>168</v>
      </c>
      <c r="I214" s="5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 cm="1">
        <f t="array" ref="Q214:R214">_xlfn.TEXTSPLIT(P214,"/")</f>
        <v>theater</v>
      </c>
      <c r="R214" t="str">
        <v>plays</v>
      </c>
      <c r="S214" s="9">
        <f t="shared" si="14"/>
        <v>43814.25</v>
      </c>
      <c r="T214" s="9">
        <f t="shared" si="15"/>
        <v>43860.25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6">
        <f t="shared" si="12"/>
        <v>195.16382252559728</v>
      </c>
      <c r="G215" t="s">
        <v>20</v>
      </c>
      <c r="H215">
        <v>4289</v>
      </c>
      <c r="I215" s="5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 cm="1">
        <f t="array" ref="Q215:R215">_xlfn.TEXTSPLIT(P215,"/")</f>
        <v>music</v>
      </c>
      <c r="R215" t="str">
        <v>indie rock</v>
      </c>
      <c r="S215" s="9">
        <f t="shared" si="14"/>
        <v>40488.208333333336</v>
      </c>
      <c r="T215" s="9">
        <f t="shared" si="15"/>
        <v>40496.25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6">
        <f t="shared" si="12"/>
        <v>1023.1428571428571</v>
      </c>
      <c r="G216" t="s">
        <v>20</v>
      </c>
      <c r="H216">
        <v>165</v>
      </c>
      <c r="I216" s="5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 cm="1">
        <f t="array" ref="Q216:R216">_xlfn.TEXTSPLIT(P216,"/")</f>
        <v>music</v>
      </c>
      <c r="R216" t="str">
        <v>rock</v>
      </c>
      <c r="S216" s="9">
        <f t="shared" si="14"/>
        <v>40409.208333333336</v>
      </c>
      <c r="T216" s="9">
        <f t="shared" si="15"/>
        <v>40415.208333333336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6">
        <f t="shared" si="12"/>
        <v>3.841836734693878</v>
      </c>
      <c r="G217" t="s">
        <v>14</v>
      </c>
      <c r="H217">
        <v>143</v>
      </c>
      <c r="I217" s="5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 cm="1">
        <f t="array" ref="Q217:R217">_xlfn.TEXTSPLIT(P217,"/")</f>
        <v>theater</v>
      </c>
      <c r="R217" t="str">
        <v>plays</v>
      </c>
      <c r="S217" s="9">
        <f t="shared" si="14"/>
        <v>43509.25</v>
      </c>
      <c r="T217" s="9">
        <f t="shared" si="15"/>
        <v>43511.25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6">
        <f t="shared" si="12"/>
        <v>155.07066557107643</v>
      </c>
      <c r="G218" t="s">
        <v>20</v>
      </c>
      <c r="H218">
        <v>1815</v>
      </c>
      <c r="I218" s="5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 cm="1">
        <f t="array" ref="Q218:R218">_xlfn.TEXTSPLIT(P218,"/")</f>
        <v>theater</v>
      </c>
      <c r="R218" t="str">
        <v>plays</v>
      </c>
      <c r="S218" s="9">
        <f t="shared" si="14"/>
        <v>40869.25</v>
      </c>
      <c r="T218" s="9">
        <f t="shared" si="15"/>
        <v>40871.25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6">
        <f t="shared" si="12"/>
        <v>44.753477588871718</v>
      </c>
      <c r="G219" t="s">
        <v>14</v>
      </c>
      <c r="H219">
        <v>934</v>
      </c>
      <c r="I219" s="5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 cm="1">
        <f t="array" ref="Q219:R219">_xlfn.TEXTSPLIT(P219,"/")</f>
        <v>film &amp; video</v>
      </c>
      <c r="R219" t="str">
        <v>science fiction</v>
      </c>
      <c r="S219" s="9">
        <f t="shared" si="14"/>
        <v>43583.208333333328</v>
      </c>
      <c r="T219" s="9">
        <f t="shared" si="15"/>
        <v>43592.208333333328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6">
        <f t="shared" si="12"/>
        <v>215.94736842105263</v>
      </c>
      <c r="G220" t="s">
        <v>20</v>
      </c>
      <c r="H220">
        <v>397</v>
      </c>
      <c r="I220" s="5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 cm="1">
        <f t="array" ref="Q220:R220">_xlfn.TEXTSPLIT(P220,"/")</f>
        <v>film &amp; video</v>
      </c>
      <c r="R220" t="str">
        <v>shorts</v>
      </c>
      <c r="S220" s="9">
        <f t="shared" si="14"/>
        <v>40858.25</v>
      </c>
      <c r="T220" s="9">
        <f t="shared" si="15"/>
        <v>40892.25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6">
        <f t="shared" si="12"/>
        <v>332.12709832134288</v>
      </c>
      <c r="G221" t="s">
        <v>20</v>
      </c>
      <c r="H221">
        <v>1539</v>
      </c>
      <c r="I221" s="5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 cm="1">
        <f t="array" ref="Q221:R221">_xlfn.TEXTSPLIT(P221,"/")</f>
        <v>film &amp; video</v>
      </c>
      <c r="R221" t="str">
        <v>animation</v>
      </c>
      <c r="S221" s="9">
        <f t="shared" si="14"/>
        <v>41137.208333333336</v>
      </c>
      <c r="T221" s="9">
        <f t="shared" si="15"/>
        <v>41149.208333333336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6">
        <f t="shared" si="12"/>
        <v>8.4430379746835449</v>
      </c>
      <c r="G222" t="s">
        <v>14</v>
      </c>
      <c r="H222">
        <v>17</v>
      </c>
      <c r="I222" s="5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 cm="1">
        <f t="array" ref="Q222:R222">_xlfn.TEXTSPLIT(P222,"/")</f>
        <v>theater</v>
      </c>
      <c r="R222" t="str">
        <v>plays</v>
      </c>
      <c r="S222" s="9">
        <f t="shared" si="14"/>
        <v>40725.208333333336</v>
      </c>
      <c r="T222" s="9">
        <f t="shared" si="15"/>
        <v>40743.208333333336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6">
        <f t="shared" si="12"/>
        <v>98.625514403292186</v>
      </c>
      <c r="G223" t="s">
        <v>14</v>
      </c>
      <c r="H223">
        <v>2179</v>
      </c>
      <c r="I223" s="5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 cm="1">
        <f t="array" ref="Q223:R223">_xlfn.TEXTSPLIT(P223,"/")</f>
        <v>food</v>
      </c>
      <c r="R223" t="str">
        <v>food trucks</v>
      </c>
      <c r="S223" s="9">
        <f t="shared" si="14"/>
        <v>41081.208333333336</v>
      </c>
      <c r="T223" s="9">
        <f t="shared" si="15"/>
        <v>41083.208333333336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6">
        <f t="shared" si="12"/>
        <v>137.97916666666669</v>
      </c>
      <c r="G224" t="s">
        <v>20</v>
      </c>
      <c r="H224">
        <v>138</v>
      </c>
      <c r="I224" s="5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 cm="1">
        <f t="array" ref="Q224:R224">_xlfn.TEXTSPLIT(P224,"/")</f>
        <v>photography</v>
      </c>
      <c r="R224" t="str">
        <v>photography books</v>
      </c>
      <c r="S224" s="9">
        <f t="shared" si="14"/>
        <v>41914.208333333336</v>
      </c>
      <c r="T224" s="9">
        <f t="shared" si="15"/>
        <v>41915.208333333336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6">
        <f t="shared" si="12"/>
        <v>93.81099656357388</v>
      </c>
      <c r="G225" t="s">
        <v>14</v>
      </c>
      <c r="H225">
        <v>931</v>
      </c>
      <c r="I225" s="5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 cm="1">
        <f t="array" ref="Q225:R225">_xlfn.TEXTSPLIT(P225,"/")</f>
        <v>theater</v>
      </c>
      <c r="R225" t="str">
        <v>plays</v>
      </c>
      <c r="S225" s="9">
        <f t="shared" si="14"/>
        <v>42445.208333333328</v>
      </c>
      <c r="T225" s="9">
        <f t="shared" si="15"/>
        <v>42459.208333333328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6">
        <f t="shared" si="12"/>
        <v>403.63930885529157</v>
      </c>
      <c r="G226" t="s">
        <v>20</v>
      </c>
      <c r="H226">
        <v>3594</v>
      </c>
      <c r="I226" s="5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 cm="1">
        <f t="array" ref="Q226:R226">_xlfn.TEXTSPLIT(P226,"/")</f>
        <v>film &amp; video</v>
      </c>
      <c r="R226" t="str">
        <v>science fiction</v>
      </c>
      <c r="S226" s="9">
        <f t="shared" si="14"/>
        <v>41906.208333333336</v>
      </c>
      <c r="T226" s="9">
        <f t="shared" si="15"/>
        <v>41951.25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6">
        <f t="shared" si="12"/>
        <v>260.1740412979351</v>
      </c>
      <c r="G227" t="s">
        <v>20</v>
      </c>
      <c r="H227">
        <v>5880</v>
      </c>
      <c r="I227" s="5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 cm="1">
        <f t="array" ref="Q227:R227">_xlfn.TEXTSPLIT(P227,"/")</f>
        <v>music</v>
      </c>
      <c r="R227" t="str">
        <v>rock</v>
      </c>
      <c r="S227" s="9">
        <f t="shared" si="14"/>
        <v>41762.208333333336</v>
      </c>
      <c r="T227" s="9">
        <f t="shared" si="15"/>
        <v>41762.208333333336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6">
        <f t="shared" si="12"/>
        <v>366.63333333333333</v>
      </c>
      <c r="G228" t="s">
        <v>20</v>
      </c>
      <c r="H228">
        <v>112</v>
      </c>
      <c r="I228" s="5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 cm="1">
        <f t="array" ref="Q228:R228">_xlfn.TEXTSPLIT(P228,"/")</f>
        <v>photography</v>
      </c>
      <c r="R228" t="str">
        <v>photography books</v>
      </c>
      <c r="S228" s="9">
        <f t="shared" si="14"/>
        <v>40276.208333333336</v>
      </c>
      <c r="T228" s="9">
        <f t="shared" si="15"/>
        <v>40313.208333333336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6">
        <f t="shared" si="12"/>
        <v>168.72085385878489</v>
      </c>
      <c r="G229" t="s">
        <v>20</v>
      </c>
      <c r="H229">
        <v>943</v>
      </c>
      <c r="I229" s="5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 cm="1">
        <f t="array" ref="Q229:R229">_xlfn.TEXTSPLIT(P229,"/")</f>
        <v>games</v>
      </c>
      <c r="R229" t="str">
        <v>mobile games</v>
      </c>
      <c r="S229" s="9">
        <f t="shared" si="14"/>
        <v>42139.208333333328</v>
      </c>
      <c r="T229" s="9">
        <f t="shared" si="15"/>
        <v>42145.208333333328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6">
        <f t="shared" si="12"/>
        <v>119.90717911530093</v>
      </c>
      <c r="G230" t="s">
        <v>20</v>
      </c>
      <c r="H230">
        <v>2468</v>
      </c>
      <c r="I230" s="5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 cm="1">
        <f t="array" ref="Q230:R230">_xlfn.TEXTSPLIT(P230,"/")</f>
        <v>film &amp; video</v>
      </c>
      <c r="R230" t="str">
        <v>animation</v>
      </c>
      <c r="S230" s="9">
        <f t="shared" si="14"/>
        <v>42613.208333333328</v>
      </c>
      <c r="T230" s="9">
        <f t="shared" si="15"/>
        <v>42638.208333333328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6">
        <f t="shared" si="12"/>
        <v>193.68925233644859</v>
      </c>
      <c r="G231" t="s">
        <v>20</v>
      </c>
      <c r="H231">
        <v>2551</v>
      </c>
      <c r="I231" s="5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 cm="1">
        <f t="array" ref="Q231:R231">_xlfn.TEXTSPLIT(P231,"/")</f>
        <v>games</v>
      </c>
      <c r="R231" t="str">
        <v>mobile games</v>
      </c>
      <c r="S231" s="9">
        <f t="shared" si="14"/>
        <v>42887.208333333328</v>
      </c>
      <c r="T231" s="9">
        <f t="shared" si="15"/>
        <v>42935.208333333328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6">
        <f t="shared" si="12"/>
        <v>420.16666666666669</v>
      </c>
      <c r="G232" t="s">
        <v>20</v>
      </c>
      <c r="H232">
        <v>101</v>
      </c>
      <c r="I232" s="5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 cm="1">
        <f t="array" ref="Q232:R232">_xlfn.TEXTSPLIT(P232,"/")</f>
        <v>games</v>
      </c>
      <c r="R232" t="str">
        <v>video games</v>
      </c>
      <c r="S232" s="9">
        <f t="shared" si="14"/>
        <v>43805.25</v>
      </c>
      <c r="T232" s="9">
        <f t="shared" si="15"/>
        <v>43805.25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6">
        <f t="shared" si="12"/>
        <v>76.708333333333329</v>
      </c>
      <c r="G233" t="s">
        <v>74</v>
      </c>
      <c r="H233">
        <v>67</v>
      </c>
      <c r="I233" s="5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 cm="1">
        <f t="array" ref="Q233:R233">_xlfn.TEXTSPLIT(P233,"/")</f>
        <v>theater</v>
      </c>
      <c r="R233" t="str">
        <v>plays</v>
      </c>
      <c r="S233" s="9">
        <f t="shared" si="14"/>
        <v>41415.208333333336</v>
      </c>
      <c r="T233" s="9">
        <f t="shared" si="15"/>
        <v>41473.208333333336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6">
        <f t="shared" si="12"/>
        <v>171.26470588235293</v>
      </c>
      <c r="G234" t="s">
        <v>20</v>
      </c>
      <c r="H234">
        <v>92</v>
      </c>
      <c r="I234" s="5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 cm="1">
        <f t="array" ref="Q234:R234">_xlfn.TEXTSPLIT(P234,"/")</f>
        <v>theater</v>
      </c>
      <c r="R234" t="str">
        <v>plays</v>
      </c>
      <c r="S234" s="9">
        <f t="shared" si="14"/>
        <v>42576.208333333328</v>
      </c>
      <c r="T234" s="9">
        <f t="shared" si="15"/>
        <v>42577.208333333328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6">
        <f t="shared" si="12"/>
        <v>157.89473684210526</v>
      </c>
      <c r="G235" t="s">
        <v>20</v>
      </c>
      <c r="H235">
        <v>62</v>
      </c>
      <c r="I235" s="5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 cm="1">
        <f t="array" ref="Q235:R235">_xlfn.TEXTSPLIT(P235,"/")</f>
        <v>film &amp; video</v>
      </c>
      <c r="R235" t="str">
        <v>animation</v>
      </c>
      <c r="S235" s="9">
        <f t="shared" si="14"/>
        <v>40706.208333333336</v>
      </c>
      <c r="T235" s="9">
        <f t="shared" si="15"/>
        <v>40722.208333333336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6">
        <f t="shared" si="12"/>
        <v>109.08</v>
      </c>
      <c r="G236" t="s">
        <v>20</v>
      </c>
      <c r="H236">
        <v>149</v>
      </c>
      <c r="I236" s="5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 cm="1">
        <f t="array" ref="Q236:R236">_xlfn.TEXTSPLIT(P236,"/")</f>
        <v>games</v>
      </c>
      <c r="R236" t="str">
        <v>video games</v>
      </c>
      <c r="S236" s="9">
        <f t="shared" si="14"/>
        <v>42969.208333333328</v>
      </c>
      <c r="T236" s="9">
        <f t="shared" si="15"/>
        <v>42976.208333333328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6">
        <f t="shared" si="12"/>
        <v>41.732558139534881</v>
      </c>
      <c r="G237" t="s">
        <v>14</v>
      </c>
      <c r="H237">
        <v>92</v>
      </c>
      <c r="I237" s="5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 cm="1">
        <f t="array" ref="Q237:R237">_xlfn.TEXTSPLIT(P237,"/")</f>
        <v>film &amp; video</v>
      </c>
      <c r="R237" t="str">
        <v>animation</v>
      </c>
      <c r="S237" s="9">
        <f t="shared" si="14"/>
        <v>42779.25</v>
      </c>
      <c r="T237" s="9">
        <f t="shared" si="15"/>
        <v>42784.25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6">
        <f t="shared" si="12"/>
        <v>10.944303797468354</v>
      </c>
      <c r="G238" t="s">
        <v>14</v>
      </c>
      <c r="H238">
        <v>57</v>
      </c>
      <c r="I238" s="5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 cm="1">
        <f t="array" ref="Q238:R238">_xlfn.TEXTSPLIT(P238,"/")</f>
        <v>music</v>
      </c>
      <c r="R238" t="str">
        <v>rock</v>
      </c>
      <c r="S238" s="9">
        <f t="shared" si="14"/>
        <v>43641.208333333328</v>
      </c>
      <c r="T238" s="9">
        <f t="shared" si="15"/>
        <v>43648.208333333328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6">
        <f t="shared" si="12"/>
        <v>159.3763440860215</v>
      </c>
      <c r="G239" t="s">
        <v>20</v>
      </c>
      <c r="H239">
        <v>329</v>
      </c>
      <c r="I239" s="5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 cm="1">
        <f t="array" ref="Q239:R239">_xlfn.TEXTSPLIT(P239,"/")</f>
        <v>film &amp; video</v>
      </c>
      <c r="R239" t="str">
        <v>animation</v>
      </c>
      <c r="S239" s="9">
        <f t="shared" si="14"/>
        <v>41754.208333333336</v>
      </c>
      <c r="T239" s="9">
        <f t="shared" si="15"/>
        <v>41756.208333333336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6">
        <f t="shared" si="12"/>
        <v>422.41666666666669</v>
      </c>
      <c r="G240" t="s">
        <v>20</v>
      </c>
      <c r="H240">
        <v>97</v>
      </c>
      <c r="I240" s="5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 cm="1">
        <f t="array" ref="Q240:R240">_xlfn.TEXTSPLIT(P240,"/")</f>
        <v>theater</v>
      </c>
      <c r="R240" t="str">
        <v>plays</v>
      </c>
      <c r="S240" s="9">
        <f t="shared" si="14"/>
        <v>43083.25</v>
      </c>
      <c r="T240" s="9">
        <f t="shared" si="15"/>
        <v>43108.25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6">
        <f t="shared" si="12"/>
        <v>97.71875</v>
      </c>
      <c r="G241" t="s">
        <v>14</v>
      </c>
      <c r="H241">
        <v>41</v>
      </c>
      <c r="I241" s="5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 cm="1">
        <f t="array" ref="Q241:R241">_xlfn.TEXTSPLIT(P241,"/")</f>
        <v>technology</v>
      </c>
      <c r="R241" t="str">
        <v>wearables</v>
      </c>
      <c r="S241" s="9">
        <f t="shared" si="14"/>
        <v>42245.208333333328</v>
      </c>
      <c r="T241" s="9">
        <f t="shared" si="15"/>
        <v>42249.208333333328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6">
        <f t="shared" si="12"/>
        <v>418.78911564625849</v>
      </c>
      <c r="G242" t="s">
        <v>20</v>
      </c>
      <c r="H242">
        <v>1784</v>
      </c>
      <c r="I242" s="5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 cm="1">
        <f t="array" ref="Q242:R242">_xlfn.TEXTSPLIT(P242,"/")</f>
        <v>theater</v>
      </c>
      <c r="R242" t="str">
        <v>plays</v>
      </c>
      <c r="S242" s="9">
        <f t="shared" si="14"/>
        <v>40396.208333333336</v>
      </c>
      <c r="T242" s="9">
        <f t="shared" si="15"/>
        <v>40397.208333333336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6">
        <f t="shared" si="12"/>
        <v>101.91632047477745</v>
      </c>
      <c r="G243" t="s">
        <v>20</v>
      </c>
      <c r="H243">
        <v>1684</v>
      </c>
      <c r="I243" s="5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 cm="1">
        <f t="array" ref="Q243:R243">_xlfn.TEXTSPLIT(P243,"/")</f>
        <v>publishing</v>
      </c>
      <c r="R243" t="str">
        <v>nonfiction</v>
      </c>
      <c r="S243" s="9">
        <f t="shared" si="14"/>
        <v>41742.208333333336</v>
      </c>
      <c r="T243" s="9">
        <f t="shared" si="15"/>
        <v>41752.208333333336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6">
        <f t="shared" si="12"/>
        <v>127.72619047619047</v>
      </c>
      <c r="G244" t="s">
        <v>20</v>
      </c>
      <c r="H244">
        <v>250</v>
      </c>
      <c r="I244" s="5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 cm="1">
        <f t="array" ref="Q244:R244">_xlfn.TEXTSPLIT(P244,"/")</f>
        <v>music</v>
      </c>
      <c r="R244" t="str">
        <v>rock</v>
      </c>
      <c r="S244" s="9">
        <f t="shared" si="14"/>
        <v>42865.208333333328</v>
      </c>
      <c r="T244" s="9">
        <f t="shared" si="15"/>
        <v>42875.208333333328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6">
        <f t="shared" si="12"/>
        <v>445.21739130434781</v>
      </c>
      <c r="G245" t="s">
        <v>20</v>
      </c>
      <c r="H245">
        <v>238</v>
      </c>
      <c r="I245" s="5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 cm="1">
        <f t="array" ref="Q245:R245">_xlfn.TEXTSPLIT(P245,"/")</f>
        <v>theater</v>
      </c>
      <c r="R245" t="str">
        <v>plays</v>
      </c>
      <c r="S245" s="9">
        <f t="shared" si="14"/>
        <v>43163.25</v>
      </c>
      <c r="T245" s="9">
        <f t="shared" si="15"/>
        <v>43166.25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6">
        <f t="shared" si="12"/>
        <v>569.71428571428578</v>
      </c>
      <c r="G246" t="s">
        <v>20</v>
      </c>
      <c r="H246">
        <v>53</v>
      </c>
      <c r="I246" s="5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 cm="1">
        <f t="array" ref="Q246:R246">_xlfn.TEXTSPLIT(P246,"/")</f>
        <v>theater</v>
      </c>
      <c r="R246" t="str">
        <v>plays</v>
      </c>
      <c r="S246" s="9">
        <f t="shared" si="14"/>
        <v>41834.208333333336</v>
      </c>
      <c r="T246" s="9">
        <f t="shared" si="15"/>
        <v>41886.208333333336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6">
        <f t="shared" si="12"/>
        <v>509.34482758620686</v>
      </c>
      <c r="G247" t="s">
        <v>20</v>
      </c>
      <c r="H247">
        <v>214</v>
      </c>
      <c r="I247" s="5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 cm="1">
        <f t="array" ref="Q247:R247">_xlfn.TEXTSPLIT(P247,"/")</f>
        <v>theater</v>
      </c>
      <c r="R247" t="str">
        <v>plays</v>
      </c>
      <c r="S247" s="9">
        <f t="shared" si="14"/>
        <v>41736.208333333336</v>
      </c>
      <c r="T247" s="9">
        <f t="shared" si="15"/>
        <v>41737.208333333336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6">
        <f t="shared" si="12"/>
        <v>325.5333333333333</v>
      </c>
      <c r="G248" t="s">
        <v>20</v>
      </c>
      <c r="H248">
        <v>222</v>
      </c>
      <c r="I248" s="5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 cm="1">
        <f t="array" ref="Q248:R248">_xlfn.TEXTSPLIT(P248,"/")</f>
        <v>technology</v>
      </c>
      <c r="R248" t="str">
        <v>web</v>
      </c>
      <c r="S248" s="9">
        <f t="shared" si="14"/>
        <v>41491.208333333336</v>
      </c>
      <c r="T248" s="9">
        <f t="shared" si="15"/>
        <v>41495.208333333336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6">
        <f t="shared" si="12"/>
        <v>932.61616161616166</v>
      </c>
      <c r="G249" t="s">
        <v>20</v>
      </c>
      <c r="H249">
        <v>1884</v>
      </c>
      <c r="I249" s="5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 cm="1">
        <f t="array" ref="Q249:R249">_xlfn.TEXTSPLIT(P249,"/")</f>
        <v>publishing</v>
      </c>
      <c r="R249" t="str">
        <v>fiction</v>
      </c>
      <c r="S249" s="9">
        <f t="shared" si="14"/>
        <v>42726.25</v>
      </c>
      <c r="T249" s="9">
        <f t="shared" si="15"/>
        <v>42741.25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6">
        <f t="shared" si="12"/>
        <v>211.33870967741933</v>
      </c>
      <c r="G250" t="s">
        <v>20</v>
      </c>
      <c r="H250">
        <v>218</v>
      </c>
      <c r="I250" s="5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 cm="1">
        <f t="array" ref="Q250:R250">_xlfn.TEXTSPLIT(P250,"/")</f>
        <v>games</v>
      </c>
      <c r="R250" t="str">
        <v>mobile games</v>
      </c>
      <c r="S250" s="9">
        <f t="shared" si="14"/>
        <v>42004.25</v>
      </c>
      <c r="T250" s="9">
        <f t="shared" si="15"/>
        <v>42009.25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6">
        <f t="shared" si="12"/>
        <v>273.32520325203251</v>
      </c>
      <c r="G251" t="s">
        <v>20</v>
      </c>
      <c r="H251">
        <v>6465</v>
      </c>
      <c r="I251" s="5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 cm="1">
        <f t="array" ref="Q251:R251">_xlfn.TEXTSPLIT(P251,"/")</f>
        <v>publishing</v>
      </c>
      <c r="R251" t="str">
        <v>translations</v>
      </c>
      <c r="S251" s="9">
        <f t="shared" si="14"/>
        <v>42006.25</v>
      </c>
      <c r="T251" s="9">
        <f t="shared" si="15"/>
        <v>42013.25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6">
        <f t="shared" si="12"/>
        <v>3</v>
      </c>
      <c r="G252" t="s">
        <v>14</v>
      </c>
      <c r="H252">
        <v>1</v>
      </c>
      <c r="I252" s="5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 cm="1">
        <f t="array" ref="Q252:R252">_xlfn.TEXTSPLIT(P252,"/")</f>
        <v>music</v>
      </c>
      <c r="R252" t="str">
        <v>rock</v>
      </c>
      <c r="S252" s="9">
        <f t="shared" si="14"/>
        <v>40203.25</v>
      </c>
      <c r="T252" s="9">
        <f t="shared" si="15"/>
        <v>40238.25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6">
        <f t="shared" si="12"/>
        <v>54.084507042253513</v>
      </c>
      <c r="G253" t="s">
        <v>14</v>
      </c>
      <c r="H253">
        <v>101</v>
      </c>
      <c r="I253" s="5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 cm="1">
        <f t="array" ref="Q253:R253">_xlfn.TEXTSPLIT(P253,"/")</f>
        <v>theater</v>
      </c>
      <c r="R253" t="str">
        <v>plays</v>
      </c>
      <c r="S253" s="9">
        <f t="shared" si="14"/>
        <v>41252.25</v>
      </c>
      <c r="T253" s="9">
        <f t="shared" si="15"/>
        <v>41254.25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6">
        <f t="shared" si="12"/>
        <v>626.29999999999995</v>
      </c>
      <c r="G254" t="s">
        <v>20</v>
      </c>
      <c r="H254">
        <v>59</v>
      </c>
      <c r="I254" s="5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 cm="1">
        <f t="array" ref="Q254:R254">_xlfn.TEXTSPLIT(P254,"/")</f>
        <v>theater</v>
      </c>
      <c r="R254" t="str">
        <v>plays</v>
      </c>
      <c r="S254" s="9">
        <f t="shared" si="14"/>
        <v>41572.208333333336</v>
      </c>
      <c r="T254" s="9">
        <f t="shared" si="15"/>
        <v>41577.208333333336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6">
        <f t="shared" si="12"/>
        <v>89.021399176954731</v>
      </c>
      <c r="G255" t="s">
        <v>14</v>
      </c>
      <c r="H255">
        <v>1335</v>
      </c>
      <c r="I255" s="5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 cm="1">
        <f t="array" ref="Q255:R255">_xlfn.TEXTSPLIT(P255,"/")</f>
        <v>film &amp; video</v>
      </c>
      <c r="R255" t="str">
        <v>drama</v>
      </c>
      <c r="S255" s="9">
        <f t="shared" si="14"/>
        <v>40641.208333333336</v>
      </c>
      <c r="T255" s="9">
        <f t="shared" si="15"/>
        <v>40653.208333333336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6">
        <f t="shared" si="12"/>
        <v>184.89130434782609</v>
      </c>
      <c r="G256" t="s">
        <v>20</v>
      </c>
      <c r="H256">
        <v>88</v>
      </c>
      <c r="I256" s="5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 cm="1">
        <f t="array" ref="Q256:R256">_xlfn.TEXTSPLIT(P256,"/")</f>
        <v>publishing</v>
      </c>
      <c r="R256" t="str">
        <v>nonfiction</v>
      </c>
      <c r="S256" s="9">
        <f t="shared" si="14"/>
        <v>42787.25</v>
      </c>
      <c r="T256" s="9">
        <f t="shared" si="15"/>
        <v>42789.25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6">
        <f t="shared" si="12"/>
        <v>120.16770186335404</v>
      </c>
      <c r="G257" t="s">
        <v>20</v>
      </c>
      <c r="H257">
        <v>1697</v>
      </c>
      <c r="I257" s="5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 cm="1">
        <f t="array" ref="Q257:R257">_xlfn.TEXTSPLIT(P257,"/")</f>
        <v>music</v>
      </c>
      <c r="R257" t="str">
        <v>rock</v>
      </c>
      <c r="S257" s="9">
        <f t="shared" si="14"/>
        <v>40590.25</v>
      </c>
      <c r="T257" s="9">
        <f t="shared" si="15"/>
        <v>40595.25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6">
        <f t="shared" si="12"/>
        <v>23.390243902439025</v>
      </c>
      <c r="G258" t="s">
        <v>14</v>
      </c>
      <c r="H258">
        <v>15</v>
      </c>
      <c r="I258" s="5">
        <f t="shared" si="1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 cm="1">
        <f t="array" ref="Q258:R258">_xlfn.TEXTSPLIT(P258,"/")</f>
        <v>music</v>
      </c>
      <c r="R258" t="str">
        <v>rock</v>
      </c>
      <c r="S258" s="9">
        <f t="shared" si="14"/>
        <v>42393.25</v>
      </c>
      <c r="T258" s="9">
        <f t="shared" si="15"/>
        <v>42430.25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6">
        <f t="shared" ref="F259:F322" si="16">E259/D259*100</f>
        <v>146</v>
      </c>
      <c r="G259" t="s">
        <v>20</v>
      </c>
      <c r="H259">
        <v>92</v>
      </c>
      <c r="I259" s="5">
        <f t="shared" ref="I259:I322" si="17">IFERROR(E259/H259,0)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 cm="1">
        <f t="array" ref="Q259:R259">_xlfn.TEXTSPLIT(P259,"/")</f>
        <v>theater</v>
      </c>
      <c r="R259" t="str">
        <v>plays</v>
      </c>
      <c r="S259" s="9">
        <f t="shared" ref="S259:S322" si="18">(((L259/60)/60)/24)+DATE(1970,1,1)</f>
        <v>41338.25</v>
      </c>
      <c r="T259" s="9">
        <f t="shared" ref="T259:T322" si="19">(((M259/60)/60)/24)+DATE(1970,1,1)</f>
        <v>41352.208333333336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6">
        <f t="shared" si="16"/>
        <v>268.48</v>
      </c>
      <c r="G260" t="s">
        <v>20</v>
      </c>
      <c r="H260">
        <v>186</v>
      </c>
      <c r="I260" s="5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 cm="1">
        <f t="array" ref="Q260:R260">_xlfn.TEXTSPLIT(P260,"/")</f>
        <v>theater</v>
      </c>
      <c r="R260" t="str">
        <v>plays</v>
      </c>
      <c r="S260" s="9">
        <f t="shared" si="18"/>
        <v>42712.25</v>
      </c>
      <c r="T260" s="9">
        <f t="shared" si="19"/>
        <v>42732.25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6">
        <f t="shared" si="16"/>
        <v>597.5</v>
      </c>
      <c r="G261" t="s">
        <v>20</v>
      </c>
      <c r="H261">
        <v>138</v>
      </c>
      <c r="I261" s="5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 cm="1">
        <f t="array" ref="Q261:R261">_xlfn.TEXTSPLIT(P261,"/")</f>
        <v>photography</v>
      </c>
      <c r="R261" t="str">
        <v>photography books</v>
      </c>
      <c r="S261" s="9">
        <f t="shared" si="18"/>
        <v>41251.25</v>
      </c>
      <c r="T261" s="9">
        <f t="shared" si="19"/>
        <v>41270.25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6">
        <f t="shared" si="16"/>
        <v>157.69841269841268</v>
      </c>
      <c r="G262" t="s">
        <v>20</v>
      </c>
      <c r="H262">
        <v>261</v>
      </c>
      <c r="I262" s="5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 cm="1">
        <f t="array" ref="Q262:R262">_xlfn.TEXTSPLIT(P262,"/")</f>
        <v>music</v>
      </c>
      <c r="R262" t="str">
        <v>rock</v>
      </c>
      <c r="S262" s="9">
        <f t="shared" si="18"/>
        <v>41180.208333333336</v>
      </c>
      <c r="T262" s="9">
        <f t="shared" si="19"/>
        <v>41192.208333333336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6">
        <f t="shared" si="16"/>
        <v>31.201660735468568</v>
      </c>
      <c r="G263" t="s">
        <v>14</v>
      </c>
      <c r="H263">
        <v>454</v>
      </c>
      <c r="I263" s="5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 cm="1">
        <f t="array" ref="Q263:R263">_xlfn.TEXTSPLIT(P263,"/")</f>
        <v>music</v>
      </c>
      <c r="R263" t="str">
        <v>rock</v>
      </c>
      <c r="S263" s="9">
        <f t="shared" si="18"/>
        <v>40415.208333333336</v>
      </c>
      <c r="T263" s="9">
        <f t="shared" si="19"/>
        <v>40419.208333333336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6">
        <f t="shared" si="16"/>
        <v>313.41176470588238</v>
      </c>
      <c r="G264" t="s">
        <v>20</v>
      </c>
      <c r="H264">
        <v>107</v>
      </c>
      <c r="I264" s="5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 cm="1">
        <f t="array" ref="Q264:R264">_xlfn.TEXTSPLIT(P264,"/")</f>
        <v>music</v>
      </c>
      <c r="R264" t="str">
        <v>indie rock</v>
      </c>
      <c r="S264" s="9">
        <f t="shared" si="18"/>
        <v>40638.208333333336</v>
      </c>
      <c r="T264" s="9">
        <f t="shared" si="19"/>
        <v>40664.208333333336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6">
        <f t="shared" si="16"/>
        <v>370.89655172413791</v>
      </c>
      <c r="G265" t="s">
        <v>20</v>
      </c>
      <c r="H265">
        <v>199</v>
      </c>
      <c r="I265" s="5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 cm="1">
        <f t="array" ref="Q265:R265">_xlfn.TEXTSPLIT(P265,"/")</f>
        <v>photography</v>
      </c>
      <c r="R265" t="str">
        <v>photography books</v>
      </c>
      <c r="S265" s="9">
        <f t="shared" si="18"/>
        <v>40187.25</v>
      </c>
      <c r="T265" s="9">
        <f t="shared" si="19"/>
        <v>40187.25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6">
        <f t="shared" si="16"/>
        <v>362.66447368421052</v>
      </c>
      <c r="G266" t="s">
        <v>20</v>
      </c>
      <c r="H266">
        <v>5512</v>
      </c>
      <c r="I266" s="5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 cm="1">
        <f t="array" ref="Q266:R266">_xlfn.TEXTSPLIT(P266,"/")</f>
        <v>theater</v>
      </c>
      <c r="R266" t="str">
        <v>plays</v>
      </c>
      <c r="S266" s="9">
        <f t="shared" si="18"/>
        <v>41317.25</v>
      </c>
      <c r="T266" s="9">
        <f t="shared" si="19"/>
        <v>41333.25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6">
        <f t="shared" si="16"/>
        <v>123.08163265306122</v>
      </c>
      <c r="G267" t="s">
        <v>20</v>
      </c>
      <c r="H267">
        <v>86</v>
      </c>
      <c r="I267" s="5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 cm="1">
        <f t="array" ref="Q267:R267">_xlfn.TEXTSPLIT(P267,"/")</f>
        <v>theater</v>
      </c>
      <c r="R267" t="str">
        <v>plays</v>
      </c>
      <c r="S267" s="9">
        <f t="shared" si="18"/>
        <v>42372.25</v>
      </c>
      <c r="T267" s="9">
        <f t="shared" si="19"/>
        <v>42416.25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6">
        <f t="shared" si="16"/>
        <v>76.766756032171585</v>
      </c>
      <c r="G268" t="s">
        <v>14</v>
      </c>
      <c r="H268">
        <v>3182</v>
      </c>
      <c r="I268" s="5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 cm="1">
        <f t="array" ref="Q268:R268">_xlfn.TEXTSPLIT(P268,"/")</f>
        <v>music</v>
      </c>
      <c r="R268" t="str">
        <v>jazz</v>
      </c>
      <c r="S268" s="9">
        <f t="shared" si="18"/>
        <v>41950.25</v>
      </c>
      <c r="T268" s="9">
        <f t="shared" si="19"/>
        <v>41983.25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6">
        <f t="shared" si="16"/>
        <v>233.62012987012989</v>
      </c>
      <c r="G269" t="s">
        <v>20</v>
      </c>
      <c r="H269">
        <v>2768</v>
      </c>
      <c r="I269" s="5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 cm="1">
        <f t="array" ref="Q269:R269">_xlfn.TEXTSPLIT(P269,"/")</f>
        <v>theater</v>
      </c>
      <c r="R269" t="str">
        <v>plays</v>
      </c>
      <c r="S269" s="9">
        <f t="shared" si="18"/>
        <v>41206.208333333336</v>
      </c>
      <c r="T269" s="9">
        <f t="shared" si="19"/>
        <v>41222.25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6">
        <f t="shared" si="16"/>
        <v>180.53333333333333</v>
      </c>
      <c r="G270" t="s">
        <v>20</v>
      </c>
      <c r="H270">
        <v>48</v>
      </c>
      <c r="I270" s="5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 cm="1">
        <f t="array" ref="Q270:R270">_xlfn.TEXTSPLIT(P270,"/")</f>
        <v>film &amp; video</v>
      </c>
      <c r="R270" t="str">
        <v>documentary</v>
      </c>
      <c r="S270" s="9">
        <f t="shared" si="18"/>
        <v>41186.208333333336</v>
      </c>
      <c r="T270" s="9">
        <f t="shared" si="19"/>
        <v>41232.25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6">
        <f t="shared" si="16"/>
        <v>252.62857142857143</v>
      </c>
      <c r="G271" t="s">
        <v>20</v>
      </c>
      <c r="H271">
        <v>87</v>
      </c>
      <c r="I271" s="5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 cm="1">
        <f t="array" ref="Q271:R271">_xlfn.TEXTSPLIT(P271,"/")</f>
        <v>film &amp; video</v>
      </c>
      <c r="R271" t="str">
        <v>television</v>
      </c>
      <c r="S271" s="9">
        <f t="shared" si="18"/>
        <v>43496.25</v>
      </c>
      <c r="T271" s="9">
        <f t="shared" si="19"/>
        <v>43517.25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6">
        <f t="shared" si="16"/>
        <v>27.176538240368025</v>
      </c>
      <c r="G272" t="s">
        <v>74</v>
      </c>
      <c r="H272">
        <v>1890</v>
      </c>
      <c r="I272" s="5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 cm="1">
        <f t="array" ref="Q272:R272">_xlfn.TEXTSPLIT(P272,"/")</f>
        <v>games</v>
      </c>
      <c r="R272" t="str">
        <v>video games</v>
      </c>
      <c r="S272" s="9">
        <f t="shared" si="18"/>
        <v>40514.25</v>
      </c>
      <c r="T272" s="9">
        <f t="shared" si="19"/>
        <v>40516.25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6">
        <f t="shared" si="16"/>
        <v>1.2706571242680547</v>
      </c>
      <c r="G273" t="s">
        <v>47</v>
      </c>
      <c r="H273">
        <v>61</v>
      </c>
      <c r="I273" s="5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 cm="1">
        <f t="array" ref="Q273:R273">_xlfn.TEXTSPLIT(P273,"/")</f>
        <v>photography</v>
      </c>
      <c r="R273" t="str">
        <v>photography books</v>
      </c>
      <c r="S273" s="9">
        <f t="shared" si="18"/>
        <v>42345.25</v>
      </c>
      <c r="T273" s="9">
        <f t="shared" si="19"/>
        <v>42376.25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6">
        <f t="shared" si="16"/>
        <v>304.0097847358121</v>
      </c>
      <c r="G274" t="s">
        <v>20</v>
      </c>
      <c r="H274">
        <v>1894</v>
      </c>
      <c r="I274" s="5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 cm="1">
        <f t="array" ref="Q274:R274">_xlfn.TEXTSPLIT(P274,"/")</f>
        <v>theater</v>
      </c>
      <c r="R274" t="str">
        <v>plays</v>
      </c>
      <c r="S274" s="9">
        <f t="shared" si="18"/>
        <v>43656.208333333328</v>
      </c>
      <c r="T274" s="9">
        <f t="shared" si="19"/>
        <v>43681.208333333328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6">
        <f t="shared" si="16"/>
        <v>137.23076923076923</v>
      </c>
      <c r="G275" t="s">
        <v>20</v>
      </c>
      <c r="H275">
        <v>282</v>
      </c>
      <c r="I275" s="5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 cm="1">
        <f t="array" ref="Q275:R275">_xlfn.TEXTSPLIT(P275,"/")</f>
        <v>theater</v>
      </c>
      <c r="R275" t="str">
        <v>plays</v>
      </c>
      <c r="S275" s="9">
        <f t="shared" si="18"/>
        <v>42995.208333333328</v>
      </c>
      <c r="T275" s="9">
        <f t="shared" si="19"/>
        <v>42998.208333333328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6">
        <f t="shared" si="16"/>
        <v>32.208333333333336</v>
      </c>
      <c r="G276" t="s">
        <v>14</v>
      </c>
      <c r="H276">
        <v>15</v>
      </c>
      <c r="I276" s="5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 cm="1">
        <f t="array" ref="Q276:R276">_xlfn.TEXTSPLIT(P276,"/")</f>
        <v>theater</v>
      </c>
      <c r="R276" t="str">
        <v>plays</v>
      </c>
      <c r="S276" s="9">
        <f t="shared" si="18"/>
        <v>43045.25</v>
      </c>
      <c r="T276" s="9">
        <f t="shared" si="19"/>
        <v>43050.25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6">
        <f t="shared" si="16"/>
        <v>241.51282051282053</v>
      </c>
      <c r="G277" t="s">
        <v>20</v>
      </c>
      <c r="H277">
        <v>116</v>
      </c>
      <c r="I277" s="5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 cm="1">
        <f t="array" ref="Q277:R277">_xlfn.TEXTSPLIT(P277,"/")</f>
        <v>publishing</v>
      </c>
      <c r="R277" t="str">
        <v>translations</v>
      </c>
      <c r="S277" s="9">
        <f t="shared" si="18"/>
        <v>43561.208333333328</v>
      </c>
      <c r="T277" s="9">
        <f t="shared" si="19"/>
        <v>43569.208333333328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6">
        <f t="shared" si="16"/>
        <v>96.8</v>
      </c>
      <c r="G278" t="s">
        <v>14</v>
      </c>
      <c r="H278">
        <v>133</v>
      </c>
      <c r="I278" s="5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 cm="1">
        <f t="array" ref="Q278:R278">_xlfn.TEXTSPLIT(P278,"/")</f>
        <v>games</v>
      </c>
      <c r="R278" t="str">
        <v>video games</v>
      </c>
      <c r="S278" s="9">
        <f t="shared" si="18"/>
        <v>41018.208333333336</v>
      </c>
      <c r="T278" s="9">
        <f t="shared" si="19"/>
        <v>41023.208333333336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6">
        <f t="shared" si="16"/>
        <v>1066.4285714285716</v>
      </c>
      <c r="G279" t="s">
        <v>20</v>
      </c>
      <c r="H279">
        <v>83</v>
      </c>
      <c r="I279" s="5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 cm="1">
        <f t="array" ref="Q279:R279">_xlfn.TEXTSPLIT(P279,"/")</f>
        <v>theater</v>
      </c>
      <c r="R279" t="str">
        <v>plays</v>
      </c>
      <c r="S279" s="9">
        <f t="shared" si="18"/>
        <v>40378.208333333336</v>
      </c>
      <c r="T279" s="9">
        <f t="shared" si="19"/>
        <v>40380.208333333336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6">
        <f t="shared" si="16"/>
        <v>325.88888888888891</v>
      </c>
      <c r="G280" t="s">
        <v>20</v>
      </c>
      <c r="H280">
        <v>91</v>
      </c>
      <c r="I280" s="5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 cm="1">
        <f t="array" ref="Q280:R280">_xlfn.TEXTSPLIT(P280,"/")</f>
        <v>technology</v>
      </c>
      <c r="R280" t="str">
        <v>web</v>
      </c>
      <c r="S280" s="9">
        <f t="shared" si="18"/>
        <v>41239.25</v>
      </c>
      <c r="T280" s="9">
        <f t="shared" si="19"/>
        <v>41264.25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6">
        <f t="shared" si="16"/>
        <v>170.70000000000002</v>
      </c>
      <c r="G281" t="s">
        <v>20</v>
      </c>
      <c r="H281">
        <v>546</v>
      </c>
      <c r="I281" s="5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 cm="1">
        <f t="array" ref="Q281:R281">_xlfn.TEXTSPLIT(P281,"/")</f>
        <v>theater</v>
      </c>
      <c r="R281" t="str">
        <v>plays</v>
      </c>
      <c r="S281" s="9">
        <f t="shared" si="18"/>
        <v>43346.208333333328</v>
      </c>
      <c r="T281" s="9">
        <f t="shared" si="19"/>
        <v>43349.208333333328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6">
        <f t="shared" si="16"/>
        <v>581.44000000000005</v>
      </c>
      <c r="G282" t="s">
        <v>20</v>
      </c>
      <c r="H282">
        <v>393</v>
      </c>
      <c r="I282" s="5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 cm="1">
        <f t="array" ref="Q282:R282">_xlfn.TEXTSPLIT(P282,"/")</f>
        <v>film &amp; video</v>
      </c>
      <c r="R282" t="str">
        <v>animation</v>
      </c>
      <c r="S282" s="9">
        <f t="shared" si="18"/>
        <v>43060.25</v>
      </c>
      <c r="T282" s="9">
        <f t="shared" si="19"/>
        <v>43066.25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6">
        <f t="shared" si="16"/>
        <v>91.520972644376897</v>
      </c>
      <c r="G283" t="s">
        <v>14</v>
      </c>
      <c r="H283">
        <v>2062</v>
      </c>
      <c r="I283" s="5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 cm="1">
        <f t="array" ref="Q283:R283">_xlfn.TEXTSPLIT(P283,"/")</f>
        <v>theater</v>
      </c>
      <c r="R283" t="str">
        <v>plays</v>
      </c>
      <c r="S283" s="9">
        <f t="shared" si="18"/>
        <v>40979.25</v>
      </c>
      <c r="T283" s="9">
        <f t="shared" si="19"/>
        <v>41000.208333333336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6">
        <f t="shared" si="16"/>
        <v>108.04761904761904</v>
      </c>
      <c r="G284" t="s">
        <v>20</v>
      </c>
      <c r="H284">
        <v>133</v>
      </c>
      <c r="I284" s="5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 cm="1">
        <f t="array" ref="Q284:R284">_xlfn.TEXTSPLIT(P284,"/")</f>
        <v>film &amp; video</v>
      </c>
      <c r="R284" t="str">
        <v>television</v>
      </c>
      <c r="S284" s="9">
        <f t="shared" si="18"/>
        <v>42701.25</v>
      </c>
      <c r="T284" s="9">
        <f t="shared" si="19"/>
        <v>42707.25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6">
        <f t="shared" si="16"/>
        <v>18.728395061728396</v>
      </c>
      <c r="G285" t="s">
        <v>14</v>
      </c>
      <c r="H285">
        <v>29</v>
      </c>
      <c r="I285" s="5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 cm="1">
        <f t="array" ref="Q285:R285">_xlfn.TEXTSPLIT(P285,"/")</f>
        <v>music</v>
      </c>
      <c r="R285" t="str">
        <v>rock</v>
      </c>
      <c r="S285" s="9">
        <f t="shared" si="18"/>
        <v>42520.208333333328</v>
      </c>
      <c r="T285" s="9">
        <f t="shared" si="19"/>
        <v>42525.208333333328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6">
        <f t="shared" si="16"/>
        <v>83.193877551020407</v>
      </c>
      <c r="G286" t="s">
        <v>14</v>
      </c>
      <c r="H286">
        <v>132</v>
      </c>
      <c r="I286" s="5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 cm="1">
        <f t="array" ref="Q286:R286">_xlfn.TEXTSPLIT(P286,"/")</f>
        <v>technology</v>
      </c>
      <c r="R286" t="str">
        <v>web</v>
      </c>
      <c r="S286" s="9">
        <f t="shared" si="18"/>
        <v>41030.208333333336</v>
      </c>
      <c r="T286" s="9">
        <f t="shared" si="19"/>
        <v>41035.208333333336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6">
        <f t="shared" si="16"/>
        <v>706.33333333333337</v>
      </c>
      <c r="G287" t="s">
        <v>20</v>
      </c>
      <c r="H287">
        <v>254</v>
      </c>
      <c r="I287" s="5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 cm="1">
        <f t="array" ref="Q287:R287">_xlfn.TEXTSPLIT(P287,"/")</f>
        <v>theater</v>
      </c>
      <c r="R287" t="str">
        <v>plays</v>
      </c>
      <c r="S287" s="9">
        <f t="shared" si="18"/>
        <v>42623.208333333328</v>
      </c>
      <c r="T287" s="9">
        <f t="shared" si="19"/>
        <v>42661.208333333328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6">
        <f t="shared" si="16"/>
        <v>17.446030330062445</v>
      </c>
      <c r="G288" t="s">
        <v>74</v>
      </c>
      <c r="H288">
        <v>184</v>
      </c>
      <c r="I288" s="5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 cm="1">
        <f t="array" ref="Q288:R288">_xlfn.TEXTSPLIT(P288,"/")</f>
        <v>theater</v>
      </c>
      <c r="R288" t="str">
        <v>plays</v>
      </c>
      <c r="S288" s="9">
        <f t="shared" si="18"/>
        <v>42697.25</v>
      </c>
      <c r="T288" s="9">
        <f t="shared" si="19"/>
        <v>42704.25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6">
        <f t="shared" si="16"/>
        <v>209.73015873015873</v>
      </c>
      <c r="G289" t="s">
        <v>20</v>
      </c>
      <c r="H289">
        <v>176</v>
      </c>
      <c r="I289" s="5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 cm="1">
        <f t="array" ref="Q289:R289">_xlfn.TEXTSPLIT(P289,"/")</f>
        <v>music</v>
      </c>
      <c r="R289" t="str">
        <v>electric music</v>
      </c>
      <c r="S289" s="9">
        <f t="shared" si="18"/>
        <v>42122.208333333328</v>
      </c>
      <c r="T289" s="9">
        <f t="shared" si="19"/>
        <v>42122.208333333328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6">
        <f t="shared" si="16"/>
        <v>97.785714285714292</v>
      </c>
      <c r="G290" t="s">
        <v>14</v>
      </c>
      <c r="H290">
        <v>137</v>
      </c>
      <c r="I290" s="5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 cm="1">
        <f t="array" ref="Q290:R290">_xlfn.TEXTSPLIT(P290,"/")</f>
        <v>music</v>
      </c>
      <c r="R290" t="str">
        <v>metal</v>
      </c>
      <c r="S290" s="9">
        <f t="shared" si="18"/>
        <v>40982.208333333336</v>
      </c>
      <c r="T290" s="9">
        <f t="shared" si="19"/>
        <v>40983.208333333336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6">
        <f t="shared" si="16"/>
        <v>1684.25</v>
      </c>
      <c r="G291" t="s">
        <v>20</v>
      </c>
      <c r="H291">
        <v>337</v>
      </c>
      <c r="I291" s="5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 cm="1">
        <f t="array" ref="Q291:R291">_xlfn.TEXTSPLIT(P291,"/")</f>
        <v>theater</v>
      </c>
      <c r="R291" t="str">
        <v>plays</v>
      </c>
      <c r="S291" s="9">
        <f t="shared" si="18"/>
        <v>42219.208333333328</v>
      </c>
      <c r="T291" s="9">
        <f t="shared" si="19"/>
        <v>42222.208333333328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6">
        <f t="shared" si="16"/>
        <v>54.402135231316727</v>
      </c>
      <c r="G292" t="s">
        <v>14</v>
      </c>
      <c r="H292">
        <v>908</v>
      </c>
      <c r="I292" s="5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 cm="1">
        <f t="array" ref="Q292:R292">_xlfn.TEXTSPLIT(P292,"/")</f>
        <v>film &amp; video</v>
      </c>
      <c r="R292" t="str">
        <v>documentary</v>
      </c>
      <c r="S292" s="9">
        <f t="shared" si="18"/>
        <v>41404.208333333336</v>
      </c>
      <c r="T292" s="9">
        <f t="shared" si="19"/>
        <v>41436.208333333336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6">
        <f t="shared" si="16"/>
        <v>456.61111111111109</v>
      </c>
      <c r="G293" t="s">
        <v>20</v>
      </c>
      <c r="H293">
        <v>107</v>
      </c>
      <c r="I293" s="5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 cm="1">
        <f t="array" ref="Q293:R293">_xlfn.TEXTSPLIT(P293,"/")</f>
        <v>technology</v>
      </c>
      <c r="R293" t="str">
        <v>web</v>
      </c>
      <c r="S293" s="9">
        <f t="shared" si="18"/>
        <v>40831.208333333336</v>
      </c>
      <c r="T293" s="9">
        <f t="shared" si="19"/>
        <v>40835.208333333336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6">
        <f t="shared" si="16"/>
        <v>9.8219178082191778</v>
      </c>
      <c r="G294" t="s">
        <v>14</v>
      </c>
      <c r="H294">
        <v>10</v>
      </c>
      <c r="I294" s="5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 cm="1">
        <f t="array" ref="Q294:R294">_xlfn.TEXTSPLIT(P294,"/")</f>
        <v>food</v>
      </c>
      <c r="R294" t="str">
        <v>food trucks</v>
      </c>
      <c r="S294" s="9">
        <f t="shared" si="18"/>
        <v>40984.208333333336</v>
      </c>
      <c r="T294" s="9">
        <f t="shared" si="19"/>
        <v>41002.208333333336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6">
        <f t="shared" si="16"/>
        <v>16.384615384615383</v>
      </c>
      <c r="G295" t="s">
        <v>74</v>
      </c>
      <c r="H295">
        <v>32</v>
      </c>
      <c r="I295" s="5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 cm="1">
        <f t="array" ref="Q295:R295">_xlfn.TEXTSPLIT(P295,"/")</f>
        <v>theater</v>
      </c>
      <c r="R295" t="str">
        <v>plays</v>
      </c>
      <c r="S295" s="9">
        <f t="shared" si="18"/>
        <v>40456.208333333336</v>
      </c>
      <c r="T295" s="9">
        <f t="shared" si="19"/>
        <v>40465.208333333336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6">
        <f t="shared" si="16"/>
        <v>1339.6666666666667</v>
      </c>
      <c r="G296" t="s">
        <v>20</v>
      </c>
      <c r="H296">
        <v>183</v>
      </c>
      <c r="I296" s="5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 cm="1">
        <f t="array" ref="Q296:R296">_xlfn.TEXTSPLIT(P296,"/")</f>
        <v>theater</v>
      </c>
      <c r="R296" t="str">
        <v>plays</v>
      </c>
      <c r="S296" s="9">
        <f t="shared" si="18"/>
        <v>43399.208333333328</v>
      </c>
      <c r="T296" s="9">
        <f t="shared" si="19"/>
        <v>43411.25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6">
        <f t="shared" si="16"/>
        <v>35.650077760497666</v>
      </c>
      <c r="G297" t="s">
        <v>14</v>
      </c>
      <c r="H297">
        <v>1910</v>
      </c>
      <c r="I297" s="5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 cm="1">
        <f t="array" ref="Q297:R297">_xlfn.TEXTSPLIT(P297,"/")</f>
        <v>theater</v>
      </c>
      <c r="R297" t="str">
        <v>plays</v>
      </c>
      <c r="S297" s="9">
        <f t="shared" si="18"/>
        <v>41562.208333333336</v>
      </c>
      <c r="T297" s="9">
        <f t="shared" si="19"/>
        <v>41587.25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6">
        <f t="shared" si="16"/>
        <v>54.950819672131146</v>
      </c>
      <c r="G298" t="s">
        <v>14</v>
      </c>
      <c r="H298">
        <v>38</v>
      </c>
      <c r="I298" s="5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 cm="1">
        <f t="array" ref="Q298:R298">_xlfn.TEXTSPLIT(P298,"/")</f>
        <v>theater</v>
      </c>
      <c r="R298" t="str">
        <v>plays</v>
      </c>
      <c r="S298" s="9">
        <f t="shared" si="18"/>
        <v>43493.25</v>
      </c>
      <c r="T298" s="9">
        <f t="shared" si="19"/>
        <v>43515.25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6">
        <f t="shared" si="16"/>
        <v>94.236111111111114</v>
      </c>
      <c r="G299" t="s">
        <v>14</v>
      </c>
      <c r="H299">
        <v>104</v>
      </c>
      <c r="I299" s="5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 cm="1">
        <f t="array" ref="Q299:R299">_xlfn.TEXTSPLIT(P299,"/")</f>
        <v>theater</v>
      </c>
      <c r="R299" t="str">
        <v>plays</v>
      </c>
      <c r="S299" s="9">
        <f t="shared" si="18"/>
        <v>41653.25</v>
      </c>
      <c r="T299" s="9">
        <f t="shared" si="19"/>
        <v>41662.25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6">
        <f t="shared" si="16"/>
        <v>143.91428571428571</v>
      </c>
      <c r="G300" t="s">
        <v>20</v>
      </c>
      <c r="H300">
        <v>72</v>
      </c>
      <c r="I300" s="5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 cm="1">
        <f t="array" ref="Q300:R300">_xlfn.TEXTSPLIT(P300,"/")</f>
        <v>music</v>
      </c>
      <c r="R300" t="str">
        <v>rock</v>
      </c>
      <c r="S300" s="9">
        <f t="shared" si="18"/>
        <v>42426.25</v>
      </c>
      <c r="T300" s="9">
        <f t="shared" si="19"/>
        <v>42444.208333333328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6">
        <f t="shared" si="16"/>
        <v>51.421052631578945</v>
      </c>
      <c r="G301" t="s">
        <v>14</v>
      </c>
      <c r="H301">
        <v>49</v>
      </c>
      <c r="I301" s="5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 cm="1">
        <f t="array" ref="Q301:R301">_xlfn.TEXTSPLIT(P301,"/")</f>
        <v>food</v>
      </c>
      <c r="R301" t="str">
        <v>food trucks</v>
      </c>
      <c r="S301" s="9">
        <f t="shared" si="18"/>
        <v>42432.25</v>
      </c>
      <c r="T301" s="9">
        <f t="shared" si="19"/>
        <v>42488.208333333328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6">
        <f t="shared" si="16"/>
        <v>5</v>
      </c>
      <c r="G302" t="s">
        <v>14</v>
      </c>
      <c r="H302">
        <v>1</v>
      </c>
      <c r="I302" s="5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 cm="1">
        <f t="array" ref="Q302:R302">_xlfn.TEXTSPLIT(P302,"/")</f>
        <v>publishing</v>
      </c>
      <c r="R302" t="str">
        <v>nonfiction</v>
      </c>
      <c r="S302" s="9">
        <f t="shared" si="18"/>
        <v>42977.208333333328</v>
      </c>
      <c r="T302" s="9">
        <f t="shared" si="19"/>
        <v>42978.208333333328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6">
        <f t="shared" si="16"/>
        <v>1344.6666666666667</v>
      </c>
      <c r="G303" t="s">
        <v>20</v>
      </c>
      <c r="H303">
        <v>295</v>
      </c>
      <c r="I303" s="5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 cm="1">
        <f t="array" ref="Q303:R303">_xlfn.TEXTSPLIT(P303,"/")</f>
        <v>film &amp; video</v>
      </c>
      <c r="R303" t="str">
        <v>documentary</v>
      </c>
      <c r="S303" s="9">
        <f t="shared" si="18"/>
        <v>42061.25</v>
      </c>
      <c r="T303" s="9">
        <f t="shared" si="19"/>
        <v>42078.208333333328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6">
        <f t="shared" si="16"/>
        <v>31.844940867279899</v>
      </c>
      <c r="G304" t="s">
        <v>14</v>
      </c>
      <c r="H304">
        <v>245</v>
      </c>
      <c r="I304" s="5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 cm="1">
        <f t="array" ref="Q304:R304">_xlfn.TEXTSPLIT(P304,"/")</f>
        <v>theater</v>
      </c>
      <c r="R304" t="str">
        <v>plays</v>
      </c>
      <c r="S304" s="9">
        <f t="shared" si="18"/>
        <v>43345.208333333328</v>
      </c>
      <c r="T304" s="9">
        <f t="shared" si="19"/>
        <v>43359.208333333328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6">
        <f t="shared" si="16"/>
        <v>82.617647058823536</v>
      </c>
      <c r="G305" t="s">
        <v>14</v>
      </c>
      <c r="H305">
        <v>32</v>
      </c>
      <c r="I305" s="5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 cm="1">
        <f t="array" ref="Q305:R305">_xlfn.TEXTSPLIT(P305,"/")</f>
        <v>music</v>
      </c>
      <c r="R305" t="str">
        <v>indie rock</v>
      </c>
      <c r="S305" s="9">
        <f t="shared" si="18"/>
        <v>42376.25</v>
      </c>
      <c r="T305" s="9">
        <f t="shared" si="19"/>
        <v>42381.25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6">
        <f t="shared" si="16"/>
        <v>546.14285714285722</v>
      </c>
      <c r="G306" t="s">
        <v>20</v>
      </c>
      <c r="H306">
        <v>142</v>
      </c>
      <c r="I306" s="5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 cm="1">
        <f t="array" ref="Q306:R306">_xlfn.TEXTSPLIT(P306,"/")</f>
        <v>film &amp; video</v>
      </c>
      <c r="R306" t="str">
        <v>documentary</v>
      </c>
      <c r="S306" s="9">
        <f t="shared" si="18"/>
        <v>42589.208333333328</v>
      </c>
      <c r="T306" s="9">
        <f t="shared" si="19"/>
        <v>42630.208333333328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6">
        <f t="shared" si="16"/>
        <v>286.21428571428572</v>
      </c>
      <c r="G307" t="s">
        <v>20</v>
      </c>
      <c r="H307">
        <v>85</v>
      </c>
      <c r="I307" s="5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 cm="1">
        <f t="array" ref="Q307:R307">_xlfn.TEXTSPLIT(P307,"/")</f>
        <v>theater</v>
      </c>
      <c r="R307" t="str">
        <v>plays</v>
      </c>
      <c r="S307" s="9">
        <f t="shared" si="18"/>
        <v>42448.208333333328</v>
      </c>
      <c r="T307" s="9">
        <f t="shared" si="19"/>
        <v>42489.208333333328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6">
        <f t="shared" si="16"/>
        <v>7.9076923076923071</v>
      </c>
      <c r="G308" t="s">
        <v>14</v>
      </c>
      <c r="H308">
        <v>7</v>
      </c>
      <c r="I308" s="5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 cm="1">
        <f t="array" ref="Q308:R308">_xlfn.TEXTSPLIT(P308,"/")</f>
        <v>theater</v>
      </c>
      <c r="R308" t="str">
        <v>plays</v>
      </c>
      <c r="S308" s="9">
        <f t="shared" si="18"/>
        <v>42930.208333333328</v>
      </c>
      <c r="T308" s="9">
        <f t="shared" si="19"/>
        <v>42933.208333333328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6">
        <f t="shared" si="16"/>
        <v>132.13677811550153</v>
      </c>
      <c r="G309" t="s">
        <v>20</v>
      </c>
      <c r="H309">
        <v>659</v>
      </c>
      <c r="I309" s="5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 cm="1">
        <f t="array" ref="Q309:R309">_xlfn.TEXTSPLIT(P309,"/")</f>
        <v>publishing</v>
      </c>
      <c r="R309" t="str">
        <v>fiction</v>
      </c>
      <c r="S309" s="9">
        <f t="shared" si="18"/>
        <v>41066.208333333336</v>
      </c>
      <c r="T309" s="9">
        <f t="shared" si="19"/>
        <v>41086.208333333336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6">
        <f t="shared" si="16"/>
        <v>74.077834179357026</v>
      </c>
      <c r="G310" t="s">
        <v>14</v>
      </c>
      <c r="H310">
        <v>803</v>
      </c>
      <c r="I310" s="5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 cm="1">
        <f t="array" ref="Q310:R310">_xlfn.TEXTSPLIT(P310,"/")</f>
        <v>theater</v>
      </c>
      <c r="R310" t="str">
        <v>plays</v>
      </c>
      <c r="S310" s="9">
        <f t="shared" si="18"/>
        <v>40651.208333333336</v>
      </c>
      <c r="T310" s="9">
        <f t="shared" si="19"/>
        <v>40652.208333333336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6">
        <f t="shared" si="16"/>
        <v>75.292682926829272</v>
      </c>
      <c r="G311" t="s">
        <v>74</v>
      </c>
      <c r="H311">
        <v>75</v>
      </c>
      <c r="I311" s="5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 cm="1">
        <f t="array" ref="Q311:R311">_xlfn.TEXTSPLIT(P311,"/")</f>
        <v>music</v>
      </c>
      <c r="R311" t="str">
        <v>indie rock</v>
      </c>
      <c r="S311" s="9">
        <f t="shared" si="18"/>
        <v>40807.208333333336</v>
      </c>
      <c r="T311" s="9">
        <f t="shared" si="19"/>
        <v>40827.208333333336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6">
        <f t="shared" si="16"/>
        <v>20.333333333333332</v>
      </c>
      <c r="G312" t="s">
        <v>14</v>
      </c>
      <c r="H312">
        <v>16</v>
      </c>
      <c r="I312" s="5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 cm="1">
        <f t="array" ref="Q312:R312">_xlfn.TEXTSPLIT(P312,"/")</f>
        <v>games</v>
      </c>
      <c r="R312" t="str">
        <v>video games</v>
      </c>
      <c r="S312" s="9">
        <f t="shared" si="18"/>
        <v>40277.208333333336</v>
      </c>
      <c r="T312" s="9">
        <f t="shared" si="19"/>
        <v>40293.208333333336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6">
        <f t="shared" si="16"/>
        <v>203.36507936507937</v>
      </c>
      <c r="G313" t="s">
        <v>20</v>
      </c>
      <c r="H313">
        <v>121</v>
      </c>
      <c r="I313" s="5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 cm="1">
        <f t="array" ref="Q313:R313">_xlfn.TEXTSPLIT(P313,"/")</f>
        <v>theater</v>
      </c>
      <c r="R313" t="str">
        <v>plays</v>
      </c>
      <c r="S313" s="9">
        <f t="shared" si="18"/>
        <v>40590.25</v>
      </c>
      <c r="T313" s="9">
        <f t="shared" si="19"/>
        <v>40602.25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6">
        <f t="shared" si="16"/>
        <v>310.2284263959391</v>
      </c>
      <c r="G314" t="s">
        <v>20</v>
      </c>
      <c r="H314">
        <v>3742</v>
      </c>
      <c r="I314" s="5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 cm="1">
        <f t="array" ref="Q314:R314">_xlfn.TEXTSPLIT(P314,"/")</f>
        <v>theater</v>
      </c>
      <c r="R314" t="str">
        <v>plays</v>
      </c>
      <c r="S314" s="9">
        <f t="shared" si="18"/>
        <v>41572.208333333336</v>
      </c>
      <c r="T314" s="9">
        <f t="shared" si="19"/>
        <v>41579.208333333336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6">
        <f t="shared" si="16"/>
        <v>395.31818181818181</v>
      </c>
      <c r="G315" t="s">
        <v>20</v>
      </c>
      <c r="H315">
        <v>223</v>
      </c>
      <c r="I315" s="5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 cm="1">
        <f t="array" ref="Q315:R315">_xlfn.TEXTSPLIT(P315,"/")</f>
        <v>music</v>
      </c>
      <c r="R315" t="str">
        <v>rock</v>
      </c>
      <c r="S315" s="9">
        <f t="shared" si="18"/>
        <v>40966.25</v>
      </c>
      <c r="T315" s="9">
        <f t="shared" si="19"/>
        <v>40968.25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6">
        <f t="shared" si="16"/>
        <v>294.71428571428572</v>
      </c>
      <c r="G316" t="s">
        <v>20</v>
      </c>
      <c r="H316">
        <v>133</v>
      </c>
      <c r="I316" s="5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 cm="1">
        <f t="array" ref="Q316:R316">_xlfn.TEXTSPLIT(P316,"/")</f>
        <v>film &amp; video</v>
      </c>
      <c r="R316" t="str">
        <v>documentary</v>
      </c>
      <c r="S316" s="9">
        <f t="shared" si="18"/>
        <v>43536.208333333328</v>
      </c>
      <c r="T316" s="9">
        <f t="shared" si="19"/>
        <v>43541.208333333328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6">
        <f t="shared" si="16"/>
        <v>33.89473684210526</v>
      </c>
      <c r="G317" t="s">
        <v>14</v>
      </c>
      <c r="H317">
        <v>31</v>
      </c>
      <c r="I317" s="5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 cm="1">
        <f t="array" ref="Q317:R317">_xlfn.TEXTSPLIT(P317,"/")</f>
        <v>theater</v>
      </c>
      <c r="R317" t="str">
        <v>plays</v>
      </c>
      <c r="S317" s="9">
        <f t="shared" si="18"/>
        <v>41783.208333333336</v>
      </c>
      <c r="T317" s="9">
        <f t="shared" si="19"/>
        <v>41812.208333333336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6">
        <f t="shared" si="16"/>
        <v>66.677083333333329</v>
      </c>
      <c r="G318" t="s">
        <v>14</v>
      </c>
      <c r="H318">
        <v>108</v>
      </c>
      <c r="I318" s="5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 cm="1">
        <f t="array" ref="Q318:R318">_xlfn.TEXTSPLIT(P318,"/")</f>
        <v>food</v>
      </c>
      <c r="R318" t="str">
        <v>food trucks</v>
      </c>
      <c r="S318" s="9">
        <f t="shared" si="18"/>
        <v>43788.25</v>
      </c>
      <c r="T318" s="9">
        <f t="shared" si="19"/>
        <v>43789.25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6">
        <f t="shared" si="16"/>
        <v>19.227272727272727</v>
      </c>
      <c r="G319" t="s">
        <v>14</v>
      </c>
      <c r="H319">
        <v>30</v>
      </c>
      <c r="I319" s="5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 cm="1">
        <f t="array" ref="Q319:R319">_xlfn.TEXTSPLIT(P319,"/")</f>
        <v>theater</v>
      </c>
      <c r="R319" t="str">
        <v>plays</v>
      </c>
      <c r="S319" s="9">
        <f t="shared" si="18"/>
        <v>42869.208333333328</v>
      </c>
      <c r="T319" s="9">
        <f t="shared" si="19"/>
        <v>42882.208333333328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6">
        <f t="shared" si="16"/>
        <v>15.842105263157894</v>
      </c>
      <c r="G320" t="s">
        <v>14</v>
      </c>
      <c r="H320">
        <v>17</v>
      </c>
      <c r="I320" s="5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 cm="1">
        <f t="array" ref="Q320:R320">_xlfn.TEXTSPLIT(P320,"/")</f>
        <v>music</v>
      </c>
      <c r="R320" t="str">
        <v>rock</v>
      </c>
      <c r="S320" s="9">
        <f t="shared" si="18"/>
        <v>41684.25</v>
      </c>
      <c r="T320" s="9">
        <f t="shared" si="19"/>
        <v>41686.25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6">
        <f t="shared" si="16"/>
        <v>38.702380952380956</v>
      </c>
      <c r="G321" t="s">
        <v>74</v>
      </c>
      <c r="H321">
        <v>64</v>
      </c>
      <c r="I321" s="5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 cm="1">
        <f t="array" ref="Q321:R321">_xlfn.TEXTSPLIT(P321,"/")</f>
        <v>technology</v>
      </c>
      <c r="R321" t="str">
        <v>web</v>
      </c>
      <c r="S321" s="9">
        <f t="shared" si="18"/>
        <v>40402.208333333336</v>
      </c>
      <c r="T321" s="9">
        <f t="shared" si="19"/>
        <v>40426.208333333336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6">
        <f t="shared" si="16"/>
        <v>9.5876777251184837</v>
      </c>
      <c r="G322" t="s">
        <v>14</v>
      </c>
      <c r="H322">
        <v>80</v>
      </c>
      <c r="I322" s="5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 cm="1">
        <f t="array" ref="Q322:R322">_xlfn.TEXTSPLIT(P322,"/")</f>
        <v>publishing</v>
      </c>
      <c r="R322" t="str">
        <v>fiction</v>
      </c>
      <c r="S322" s="9">
        <f t="shared" si="18"/>
        <v>40673.208333333336</v>
      </c>
      <c r="T322" s="9">
        <f t="shared" si="19"/>
        <v>40682.208333333336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6">
        <f t="shared" ref="F323:F386" si="20">E323/D323*100</f>
        <v>94.144366197183089</v>
      </c>
      <c r="G323" t="s">
        <v>14</v>
      </c>
      <c r="H323">
        <v>2468</v>
      </c>
      <c r="I323" s="5">
        <f t="shared" ref="I323:I386" si="21">IFERROR(E323/H323,0)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 cm="1">
        <f t="array" ref="Q323:R323">_xlfn.TEXTSPLIT(P323,"/")</f>
        <v>film &amp; video</v>
      </c>
      <c r="R323" t="str">
        <v>shorts</v>
      </c>
      <c r="S323" s="9">
        <f t="shared" ref="S323:S386" si="22">(((L323/60)/60)/24)+DATE(1970,1,1)</f>
        <v>40634.208333333336</v>
      </c>
      <c r="T323" s="9">
        <f t="shared" ref="T323:T386" si="23">(((M323/60)/60)/24)+DATE(1970,1,1)</f>
        <v>40642.208333333336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6">
        <f t="shared" si="20"/>
        <v>166.56234096692114</v>
      </c>
      <c r="G324" t="s">
        <v>20</v>
      </c>
      <c r="H324">
        <v>5168</v>
      </c>
      <c r="I324" s="5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 cm="1">
        <f t="array" ref="Q324:R324">_xlfn.TEXTSPLIT(P324,"/")</f>
        <v>theater</v>
      </c>
      <c r="R324" t="str">
        <v>plays</v>
      </c>
      <c r="S324" s="9">
        <f t="shared" si="22"/>
        <v>40507.25</v>
      </c>
      <c r="T324" s="9">
        <f t="shared" si="23"/>
        <v>40520.25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6">
        <f t="shared" si="20"/>
        <v>24.134831460674157</v>
      </c>
      <c r="G325" t="s">
        <v>14</v>
      </c>
      <c r="H325">
        <v>26</v>
      </c>
      <c r="I325" s="5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 cm="1">
        <f t="array" ref="Q325:R325">_xlfn.TEXTSPLIT(P325,"/")</f>
        <v>film &amp; video</v>
      </c>
      <c r="R325" t="str">
        <v>documentary</v>
      </c>
      <c r="S325" s="9">
        <f t="shared" si="22"/>
        <v>41725.208333333336</v>
      </c>
      <c r="T325" s="9">
        <f t="shared" si="23"/>
        <v>41727.208333333336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6">
        <f t="shared" si="20"/>
        <v>164.05633802816902</v>
      </c>
      <c r="G326" t="s">
        <v>20</v>
      </c>
      <c r="H326">
        <v>307</v>
      </c>
      <c r="I326" s="5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 cm="1">
        <f t="array" ref="Q326:R326">_xlfn.TEXTSPLIT(P326,"/")</f>
        <v>theater</v>
      </c>
      <c r="R326" t="str">
        <v>plays</v>
      </c>
      <c r="S326" s="9">
        <f t="shared" si="22"/>
        <v>42176.208333333328</v>
      </c>
      <c r="T326" s="9">
        <f t="shared" si="23"/>
        <v>42188.208333333328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6">
        <f t="shared" si="20"/>
        <v>90.723076923076931</v>
      </c>
      <c r="G327" t="s">
        <v>14</v>
      </c>
      <c r="H327">
        <v>73</v>
      </c>
      <c r="I327" s="5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 cm="1">
        <f t="array" ref="Q327:R327">_xlfn.TEXTSPLIT(P327,"/")</f>
        <v>theater</v>
      </c>
      <c r="R327" t="str">
        <v>plays</v>
      </c>
      <c r="S327" s="9">
        <f t="shared" si="22"/>
        <v>43267.208333333328</v>
      </c>
      <c r="T327" s="9">
        <f t="shared" si="23"/>
        <v>43290.208333333328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6">
        <f t="shared" si="20"/>
        <v>46.194444444444443</v>
      </c>
      <c r="G328" t="s">
        <v>14</v>
      </c>
      <c r="H328">
        <v>128</v>
      </c>
      <c r="I328" s="5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 cm="1">
        <f t="array" ref="Q328:R328">_xlfn.TEXTSPLIT(P328,"/")</f>
        <v>film &amp; video</v>
      </c>
      <c r="R328" t="str">
        <v>animation</v>
      </c>
      <c r="S328" s="9">
        <f t="shared" si="22"/>
        <v>42364.25</v>
      </c>
      <c r="T328" s="9">
        <f t="shared" si="23"/>
        <v>42370.25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6">
        <f t="shared" si="20"/>
        <v>38.53846153846154</v>
      </c>
      <c r="G329" t="s">
        <v>14</v>
      </c>
      <c r="H329">
        <v>33</v>
      </c>
      <c r="I329" s="5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 cm="1">
        <f t="array" ref="Q329:R329">_xlfn.TEXTSPLIT(P329,"/")</f>
        <v>theater</v>
      </c>
      <c r="R329" t="str">
        <v>plays</v>
      </c>
      <c r="S329" s="9">
        <f t="shared" si="22"/>
        <v>43705.208333333328</v>
      </c>
      <c r="T329" s="9">
        <f t="shared" si="23"/>
        <v>43709.208333333328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6">
        <f t="shared" si="20"/>
        <v>133.56231003039514</v>
      </c>
      <c r="G330" t="s">
        <v>20</v>
      </c>
      <c r="H330">
        <v>2441</v>
      </c>
      <c r="I330" s="5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 cm="1">
        <f t="array" ref="Q330:R330">_xlfn.TEXTSPLIT(P330,"/")</f>
        <v>music</v>
      </c>
      <c r="R330" t="str">
        <v>rock</v>
      </c>
      <c r="S330" s="9">
        <f t="shared" si="22"/>
        <v>43434.25</v>
      </c>
      <c r="T330" s="9">
        <f t="shared" si="23"/>
        <v>43445.25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6">
        <f t="shared" si="20"/>
        <v>22.896588486140725</v>
      </c>
      <c r="G331" t="s">
        <v>47</v>
      </c>
      <c r="H331">
        <v>211</v>
      </c>
      <c r="I331" s="5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 cm="1">
        <f t="array" ref="Q331:R331">_xlfn.TEXTSPLIT(P331,"/")</f>
        <v>games</v>
      </c>
      <c r="R331" t="str">
        <v>video games</v>
      </c>
      <c r="S331" s="9">
        <f t="shared" si="22"/>
        <v>42716.25</v>
      </c>
      <c r="T331" s="9">
        <f t="shared" si="23"/>
        <v>42727.25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6">
        <f t="shared" si="20"/>
        <v>184.95548961424333</v>
      </c>
      <c r="G332" t="s">
        <v>20</v>
      </c>
      <c r="H332">
        <v>1385</v>
      </c>
      <c r="I332" s="5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 cm="1">
        <f t="array" ref="Q332:R332">_xlfn.TEXTSPLIT(P332,"/")</f>
        <v>film &amp; video</v>
      </c>
      <c r="R332" t="str">
        <v>documentary</v>
      </c>
      <c r="S332" s="9">
        <f t="shared" si="22"/>
        <v>43077.25</v>
      </c>
      <c r="T332" s="9">
        <f t="shared" si="23"/>
        <v>43078.25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6">
        <f t="shared" si="20"/>
        <v>443.72727272727275</v>
      </c>
      <c r="G333" t="s">
        <v>20</v>
      </c>
      <c r="H333">
        <v>190</v>
      </c>
      <c r="I333" s="5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 cm="1">
        <f t="array" ref="Q333:R333">_xlfn.TEXTSPLIT(P333,"/")</f>
        <v>food</v>
      </c>
      <c r="R333" t="str">
        <v>food trucks</v>
      </c>
      <c r="S333" s="9">
        <f t="shared" si="22"/>
        <v>40896.25</v>
      </c>
      <c r="T333" s="9">
        <f t="shared" si="23"/>
        <v>40897.25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6">
        <f t="shared" si="20"/>
        <v>199.9806763285024</v>
      </c>
      <c r="G334" t="s">
        <v>20</v>
      </c>
      <c r="H334">
        <v>470</v>
      </c>
      <c r="I334" s="5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 cm="1">
        <f t="array" ref="Q334:R334">_xlfn.TEXTSPLIT(P334,"/")</f>
        <v>technology</v>
      </c>
      <c r="R334" t="str">
        <v>wearables</v>
      </c>
      <c r="S334" s="9">
        <f t="shared" si="22"/>
        <v>41361.208333333336</v>
      </c>
      <c r="T334" s="9">
        <f t="shared" si="23"/>
        <v>41362.208333333336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6">
        <f t="shared" si="20"/>
        <v>123.95833333333333</v>
      </c>
      <c r="G335" t="s">
        <v>20</v>
      </c>
      <c r="H335">
        <v>253</v>
      </c>
      <c r="I335" s="5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 cm="1">
        <f t="array" ref="Q335:R335">_xlfn.TEXTSPLIT(P335,"/")</f>
        <v>theater</v>
      </c>
      <c r="R335" t="str">
        <v>plays</v>
      </c>
      <c r="S335" s="9">
        <f t="shared" si="22"/>
        <v>43424.25</v>
      </c>
      <c r="T335" s="9">
        <f t="shared" si="23"/>
        <v>43452.25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6">
        <f t="shared" si="20"/>
        <v>186.61329305135951</v>
      </c>
      <c r="G336" t="s">
        <v>20</v>
      </c>
      <c r="H336">
        <v>1113</v>
      </c>
      <c r="I336" s="5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 cm="1">
        <f t="array" ref="Q336:R336">_xlfn.TEXTSPLIT(P336,"/")</f>
        <v>music</v>
      </c>
      <c r="R336" t="str">
        <v>rock</v>
      </c>
      <c r="S336" s="9">
        <f t="shared" si="22"/>
        <v>43110.25</v>
      </c>
      <c r="T336" s="9">
        <f t="shared" si="23"/>
        <v>43117.25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6">
        <f t="shared" si="20"/>
        <v>114.28538550057536</v>
      </c>
      <c r="G337" t="s">
        <v>20</v>
      </c>
      <c r="H337">
        <v>2283</v>
      </c>
      <c r="I337" s="5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 cm="1">
        <f t="array" ref="Q337:R337">_xlfn.TEXTSPLIT(P337,"/")</f>
        <v>music</v>
      </c>
      <c r="R337" t="str">
        <v>rock</v>
      </c>
      <c r="S337" s="9">
        <f t="shared" si="22"/>
        <v>43784.25</v>
      </c>
      <c r="T337" s="9">
        <f t="shared" si="23"/>
        <v>43797.25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6">
        <f t="shared" si="20"/>
        <v>97.032531824611041</v>
      </c>
      <c r="G338" t="s">
        <v>14</v>
      </c>
      <c r="H338">
        <v>1072</v>
      </c>
      <c r="I338" s="5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 cm="1">
        <f t="array" ref="Q338:R338">_xlfn.TEXTSPLIT(P338,"/")</f>
        <v>music</v>
      </c>
      <c r="R338" t="str">
        <v>rock</v>
      </c>
      <c r="S338" s="9">
        <f t="shared" si="22"/>
        <v>40527.25</v>
      </c>
      <c r="T338" s="9">
        <f t="shared" si="23"/>
        <v>40528.25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6">
        <f t="shared" si="20"/>
        <v>122.81904761904762</v>
      </c>
      <c r="G339" t="s">
        <v>20</v>
      </c>
      <c r="H339">
        <v>1095</v>
      </c>
      <c r="I339" s="5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 cm="1">
        <f t="array" ref="Q339:R339">_xlfn.TEXTSPLIT(P339,"/")</f>
        <v>theater</v>
      </c>
      <c r="R339" t="str">
        <v>plays</v>
      </c>
      <c r="S339" s="9">
        <f t="shared" si="22"/>
        <v>43780.25</v>
      </c>
      <c r="T339" s="9">
        <f t="shared" si="23"/>
        <v>43781.25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6">
        <f t="shared" si="20"/>
        <v>179.14326647564468</v>
      </c>
      <c r="G340" t="s">
        <v>20</v>
      </c>
      <c r="H340">
        <v>1690</v>
      </c>
      <c r="I340" s="5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 cm="1">
        <f t="array" ref="Q340:R340">_xlfn.TEXTSPLIT(P340,"/")</f>
        <v>theater</v>
      </c>
      <c r="R340" t="str">
        <v>plays</v>
      </c>
      <c r="S340" s="9">
        <f t="shared" si="22"/>
        <v>40821.208333333336</v>
      </c>
      <c r="T340" s="9">
        <f t="shared" si="23"/>
        <v>40851.208333333336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6">
        <f t="shared" si="20"/>
        <v>79.951577402787962</v>
      </c>
      <c r="G341" t="s">
        <v>74</v>
      </c>
      <c r="H341">
        <v>1297</v>
      </c>
      <c r="I341" s="5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 cm="1">
        <f t="array" ref="Q341:R341">_xlfn.TEXTSPLIT(P341,"/")</f>
        <v>theater</v>
      </c>
      <c r="R341" t="str">
        <v>plays</v>
      </c>
      <c r="S341" s="9">
        <f t="shared" si="22"/>
        <v>42949.208333333328</v>
      </c>
      <c r="T341" s="9">
        <f t="shared" si="23"/>
        <v>42963.208333333328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6">
        <f t="shared" si="20"/>
        <v>94.242587601078171</v>
      </c>
      <c r="G342" t="s">
        <v>14</v>
      </c>
      <c r="H342">
        <v>393</v>
      </c>
      <c r="I342" s="5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 cm="1">
        <f t="array" ref="Q342:R342">_xlfn.TEXTSPLIT(P342,"/")</f>
        <v>photography</v>
      </c>
      <c r="R342" t="str">
        <v>photography books</v>
      </c>
      <c r="S342" s="9">
        <f t="shared" si="22"/>
        <v>40889.25</v>
      </c>
      <c r="T342" s="9">
        <f t="shared" si="23"/>
        <v>40890.25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6">
        <f t="shared" si="20"/>
        <v>84.669291338582681</v>
      </c>
      <c r="G343" t="s">
        <v>14</v>
      </c>
      <c r="H343">
        <v>1257</v>
      </c>
      <c r="I343" s="5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 cm="1">
        <f t="array" ref="Q343:R343">_xlfn.TEXTSPLIT(P343,"/")</f>
        <v>music</v>
      </c>
      <c r="R343" t="str">
        <v>indie rock</v>
      </c>
      <c r="S343" s="9">
        <f t="shared" si="22"/>
        <v>42244.208333333328</v>
      </c>
      <c r="T343" s="9">
        <f t="shared" si="23"/>
        <v>42251.208333333328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6">
        <f t="shared" si="20"/>
        <v>66.521920668058456</v>
      </c>
      <c r="G344" t="s">
        <v>14</v>
      </c>
      <c r="H344">
        <v>328</v>
      </c>
      <c r="I344" s="5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 cm="1">
        <f t="array" ref="Q344:R344">_xlfn.TEXTSPLIT(P344,"/")</f>
        <v>theater</v>
      </c>
      <c r="R344" t="str">
        <v>plays</v>
      </c>
      <c r="S344" s="9">
        <f t="shared" si="22"/>
        <v>41475.208333333336</v>
      </c>
      <c r="T344" s="9">
        <f t="shared" si="23"/>
        <v>41487.208333333336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6">
        <f t="shared" si="20"/>
        <v>53.922222222222224</v>
      </c>
      <c r="G345" t="s">
        <v>14</v>
      </c>
      <c r="H345">
        <v>147</v>
      </c>
      <c r="I345" s="5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 cm="1">
        <f t="array" ref="Q345:R345">_xlfn.TEXTSPLIT(P345,"/")</f>
        <v>theater</v>
      </c>
      <c r="R345" t="str">
        <v>plays</v>
      </c>
      <c r="S345" s="9">
        <f t="shared" si="22"/>
        <v>41597.25</v>
      </c>
      <c r="T345" s="9">
        <f t="shared" si="23"/>
        <v>41650.25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6">
        <f t="shared" si="20"/>
        <v>41.983299595141702</v>
      </c>
      <c r="G346" t="s">
        <v>14</v>
      </c>
      <c r="H346">
        <v>830</v>
      </c>
      <c r="I346" s="5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 cm="1">
        <f t="array" ref="Q346:R346">_xlfn.TEXTSPLIT(P346,"/")</f>
        <v>games</v>
      </c>
      <c r="R346" t="str">
        <v>video games</v>
      </c>
      <c r="S346" s="9">
        <f t="shared" si="22"/>
        <v>43122.25</v>
      </c>
      <c r="T346" s="9">
        <f t="shared" si="23"/>
        <v>43162.25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6">
        <f t="shared" si="20"/>
        <v>14.69479695431472</v>
      </c>
      <c r="G347" t="s">
        <v>14</v>
      </c>
      <c r="H347">
        <v>331</v>
      </c>
      <c r="I347" s="5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 cm="1">
        <f t="array" ref="Q347:R347">_xlfn.TEXTSPLIT(P347,"/")</f>
        <v>film &amp; video</v>
      </c>
      <c r="R347" t="str">
        <v>drama</v>
      </c>
      <c r="S347" s="9">
        <f t="shared" si="22"/>
        <v>42194.208333333328</v>
      </c>
      <c r="T347" s="9">
        <f t="shared" si="23"/>
        <v>42195.208333333328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6">
        <f t="shared" si="20"/>
        <v>34.475000000000001</v>
      </c>
      <c r="G348" t="s">
        <v>14</v>
      </c>
      <c r="H348">
        <v>25</v>
      </c>
      <c r="I348" s="5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 cm="1">
        <f t="array" ref="Q348:R348">_xlfn.TEXTSPLIT(P348,"/")</f>
        <v>music</v>
      </c>
      <c r="R348" t="str">
        <v>indie rock</v>
      </c>
      <c r="S348" s="9">
        <f t="shared" si="22"/>
        <v>42971.208333333328</v>
      </c>
      <c r="T348" s="9">
        <f t="shared" si="23"/>
        <v>43026.208333333328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6">
        <f t="shared" si="20"/>
        <v>1400.7777777777778</v>
      </c>
      <c r="G349" t="s">
        <v>20</v>
      </c>
      <c r="H349">
        <v>191</v>
      </c>
      <c r="I349" s="5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 cm="1">
        <f t="array" ref="Q349:R349">_xlfn.TEXTSPLIT(P349,"/")</f>
        <v>technology</v>
      </c>
      <c r="R349" t="str">
        <v>web</v>
      </c>
      <c r="S349" s="9">
        <f t="shared" si="22"/>
        <v>42046.25</v>
      </c>
      <c r="T349" s="9">
        <f t="shared" si="23"/>
        <v>42070.25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6">
        <f t="shared" si="20"/>
        <v>71.770351758793964</v>
      </c>
      <c r="G350" t="s">
        <v>14</v>
      </c>
      <c r="H350">
        <v>3483</v>
      </c>
      <c r="I350" s="5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 cm="1">
        <f t="array" ref="Q350:R350">_xlfn.TEXTSPLIT(P350,"/")</f>
        <v>food</v>
      </c>
      <c r="R350" t="str">
        <v>food trucks</v>
      </c>
      <c r="S350" s="9">
        <f t="shared" si="22"/>
        <v>42782.25</v>
      </c>
      <c r="T350" s="9">
        <f t="shared" si="23"/>
        <v>42795.25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6">
        <f t="shared" si="20"/>
        <v>53.074115044247783</v>
      </c>
      <c r="G351" t="s">
        <v>14</v>
      </c>
      <c r="H351">
        <v>923</v>
      </c>
      <c r="I351" s="5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 cm="1">
        <f t="array" ref="Q351:R351">_xlfn.TEXTSPLIT(P351,"/")</f>
        <v>theater</v>
      </c>
      <c r="R351" t="str">
        <v>plays</v>
      </c>
      <c r="S351" s="9">
        <f t="shared" si="22"/>
        <v>42930.208333333328</v>
      </c>
      <c r="T351" s="9">
        <f t="shared" si="23"/>
        <v>42960.208333333328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6">
        <f t="shared" si="20"/>
        <v>5</v>
      </c>
      <c r="G352" t="s">
        <v>14</v>
      </c>
      <c r="H352">
        <v>1</v>
      </c>
      <c r="I352" s="5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 cm="1">
        <f t="array" ref="Q352:R352">_xlfn.TEXTSPLIT(P352,"/")</f>
        <v>music</v>
      </c>
      <c r="R352" t="str">
        <v>jazz</v>
      </c>
      <c r="S352" s="9">
        <f t="shared" si="22"/>
        <v>42144.208333333328</v>
      </c>
      <c r="T352" s="9">
        <f t="shared" si="23"/>
        <v>42162.208333333328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6">
        <f t="shared" si="20"/>
        <v>127.70715249662618</v>
      </c>
      <c r="G353" t="s">
        <v>20</v>
      </c>
      <c r="H353">
        <v>2013</v>
      </c>
      <c r="I353" s="5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 cm="1">
        <f t="array" ref="Q353:R353">_xlfn.TEXTSPLIT(P353,"/")</f>
        <v>music</v>
      </c>
      <c r="R353" t="str">
        <v>rock</v>
      </c>
      <c r="S353" s="9">
        <f t="shared" si="22"/>
        <v>42240.208333333328</v>
      </c>
      <c r="T353" s="9">
        <f t="shared" si="23"/>
        <v>42254.208333333328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6">
        <f t="shared" si="20"/>
        <v>34.892857142857139</v>
      </c>
      <c r="G354" t="s">
        <v>14</v>
      </c>
      <c r="H354">
        <v>33</v>
      </c>
      <c r="I354" s="5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 cm="1">
        <f t="array" ref="Q354:R354">_xlfn.TEXTSPLIT(P354,"/")</f>
        <v>theater</v>
      </c>
      <c r="R354" t="str">
        <v>plays</v>
      </c>
      <c r="S354" s="9">
        <f t="shared" si="22"/>
        <v>42315.25</v>
      </c>
      <c r="T354" s="9">
        <f t="shared" si="23"/>
        <v>42323.25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6">
        <f t="shared" si="20"/>
        <v>410.59821428571428</v>
      </c>
      <c r="G355" t="s">
        <v>20</v>
      </c>
      <c r="H355">
        <v>1703</v>
      </c>
      <c r="I355" s="5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 cm="1">
        <f t="array" ref="Q355:R355">_xlfn.TEXTSPLIT(P355,"/")</f>
        <v>theater</v>
      </c>
      <c r="R355" t="str">
        <v>plays</v>
      </c>
      <c r="S355" s="9">
        <f t="shared" si="22"/>
        <v>43651.208333333328</v>
      </c>
      <c r="T355" s="9">
        <f t="shared" si="23"/>
        <v>43652.208333333328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6">
        <f t="shared" si="20"/>
        <v>123.73770491803278</v>
      </c>
      <c r="G356" t="s">
        <v>20</v>
      </c>
      <c r="H356">
        <v>80</v>
      </c>
      <c r="I356" s="5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 cm="1">
        <f t="array" ref="Q356:R356">_xlfn.TEXTSPLIT(P356,"/")</f>
        <v>film &amp; video</v>
      </c>
      <c r="R356" t="str">
        <v>documentary</v>
      </c>
      <c r="S356" s="9">
        <f t="shared" si="22"/>
        <v>41520.208333333336</v>
      </c>
      <c r="T356" s="9">
        <f t="shared" si="23"/>
        <v>41527.208333333336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6">
        <f t="shared" si="20"/>
        <v>58.973684210526315</v>
      </c>
      <c r="G357" t="s">
        <v>47</v>
      </c>
      <c r="H357">
        <v>86</v>
      </c>
      <c r="I357" s="5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 cm="1">
        <f t="array" ref="Q357:R357">_xlfn.TEXTSPLIT(P357,"/")</f>
        <v>technology</v>
      </c>
      <c r="R357" t="str">
        <v>wearables</v>
      </c>
      <c r="S357" s="9">
        <f t="shared" si="22"/>
        <v>42757.25</v>
      </c>
      <c r="T357" s="9">
        <f t="shared" si="23"/>
        <v>42797.25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6">
        <f t="shared" si="20"/>
        <v>36.892473118279568</v>
      </c>
      <c r="G358" t="s">
        <v>14</v>
      </c>
      <c r="H358">
        <v>40</v>
      </c>
      <c r="I358" s="5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 cm="1">
        <f t="array" ref="Q358:R358">_xlfn.TEXTSPLIT(P358,"/")</f>
        <v>theater</v>
      </c>
      <c r="R358" t="str">
        <v>plays</v>
      </c>
      <c r="S358" s="9">
        <f t="shared" si="22"/>
        <v>40922.25</v>
      </c>
      <c r="T358" s="9">
        <f t="shared" si="23"/>
        <v>40931.25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6">
        <f t="shared" si="20"/>
        <v>184.91304347826087</v>
      </c>
      <c r="G359" t="s">
        <v>20</v>
      </c>
      <c r="H359">
        <v>41</v>
      </c>
      <c r="I359" s="5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 cm="1">
        <f t="array" ref="Q359:R359">_xlfn.TEXTSPLIT(P359,"/")</f>
        <v>games</v>
      </c>
      <c r="R359" t="str">
        <v>video games</v>
      </c>
      <c r="S359" s="9">
        <f t="shared" si="22"/>
        <v>42250.208333333328</v>
      </c>
      <c r="T359" s="9">
        <f t="shared" si="23"/>
        <v>42275.208333333328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6">
        <f t="shared" si="20"/>
        <v>11.814432989690722</v>
      </c>
      <c r="G360" t="s">
        <v>14</v>
      </c>
      <c r="H360">
        <v>23</v>
      </c>
      <c r="I360" s="5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 cm="1">
        <f t="array" ref="Q360:R360">_xlfn.TEXTSPLIT(P360,"/")</f>
        <v>photography</v>
      </c>
      <c r="R360" t="str">
        <v>photography books</v>
      </c>
      <c r="S360" s="9">
        <f t="shared" si="22"/>
        <v>43322.208333333328</v>
      </c>
      <c r="T360" s="9">
        <f t="shared" si="23"/>
        <v>43325.208333333328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6">
        <f t="shared" si="20"/>
        <v>298.7</v>
      </c>
      <c r="G361" t="s">
        <v>20</v>
      </c>
      <c r="H361">
        <v>187</v>
      </c>
      <c r="I361" s="5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 cm="1">
        <f t="array" ref="Q361:R361">_xlfn.TEXTSPLIT(P361,"/")</f>
        <v>film &amp; video</v>
      </c>
      <c r="R361" t="str">
        <v>animation</v>
      </c>
      <c r="S361" s="9">
        <f t="shared" si="22"/>
        <v>40782.208333333336</v>
      </c>
      <c r="T361" s="9">
        <f t="shared" si="23"/>
        <v>40789.208333333336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6">
        <f t="shared" si="20"/>
        <v>226.35175879396985</v>
      </c>
      <c r="G362" t="s">
        <v>20</v>
      </c>
      <c r="H362">
        <v>2875</v>
      </c>
      <c r="I362" s="5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 cm="1">
        <f t="array" ref="Q362:R362">_xlfn.TEXTSPLIT(P362,"/")</f>
        <v>theater</v>
      </c>
      <c r="R362" t="str">
        <v>plays</v>
      </c>
      <c r="S362" s="9">
        <f t="shared" si="22"/>
        <v>40544.25</v>
      </c>
      <c r="T362" s="9">
        <f t="shared" si="23"/>
        <v>40558.25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6">
        <f t="shared" si="20"/>
        <v>173.56363636363636</v>
      </c>
      <c r="G363" t="s">
        <v>20</v>
      </c>
      <c r="H363">
        <v>88</v>
      </c>
      <c r="I363" s="5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 cm="1">
        <f t="array" ref="Q363:R363">_xlfn.TEXTSPLIT(P363,"/")</f>
        <v>theater</v>
      </c>
      <c r="R363" t="str">
        <v>plays</v>
      </c>
      <c r="S363" s="9">
        <f t="shared" si="22"/>
        <v>43015.208333333328</v>
      </c>
      <c r="T363" s="9">
        <f t="shared" si="23"/>
        <v>43039.208333333328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6">
        <f t="shared" si="20"/>
        <v>371.75675675675677</v>
      </c>
      <c r="G364" t="s">
        <v>20</v>
      </c>
      <c r="H364">
        <v>191</v>
      </c>
      <c r="I364" s="5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 cm="1">
        <f t="array" ref="Q364:R364">_xlfn.TEXTSPLIT(P364,"/")</f>
        <v>music</v>
      </c>
      <c r="R364" t="str">
        <v>rock</v>
      </c>
      <c r="S364" s="9">
        <f t="shared" si="22"/>
        <v>40570.25</v>
      </c>
      <c r="T364" s="9">
        <f t="shared" si="23"/>
        <v>40608.25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6">
        <f t="shared" si="20"/>
        <v>160.19230769230771</v>
      </c>
      <c r="G365" t="s">
        <v>20</v>
      </c>
      <c r="H365">
        <v>139</v>
      </c>
      <c r="I365" s="5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 cm="1">
        <f t="array" ref="Q365:R365">_xlfn.TEXTSPLIT(P365,"/")</f>
        <v>music</v>
      </c>
      <c r="R365" t="str">
        <v>rock</v>
      </c>
      <c r="S365" s="9">
        <f t="shared" si="22"/>
        <v>40904.25</v>
      </c>
      <c r="T365" s="9">
        <f t="shared" si="23"/>
        <v>40905.25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6">
        <f t="shared" si="20"/>
        <v>1616.3333333333335</v>
      </c>
      <c r="G366" t="s">
        <v>20</v>
      </c>
      <c r="H366">
        <v>186</v>
      </c>
      <c r="I366" s="5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 cm="1">
        <f t="array" ref="Q366:R366">_xlfn.TEXTSPLIT(P366,"/")</f>
        <v>music</v>
      </c>
      <c r="R366" t="str">
        <v>indie rock</v>
      </c>
      <c r="S366" s="9">
        <f t="shared" si="22"/>
        <v>43164.25</v>
      </c>
      <c r="T366" s="9">
        <f t="shared" si="23"/>
        <v>43194.208333333328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6">
        <f t="shared" si="20"/>
        <v>733.4375</v>
      </c>
      <c r="G367" t="s">
        <v>20</v>
      </c>
      <c r="H367">
        <v>112</v>
      </c>
      <c r="I367" s="5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 cm="1">
        <f t="array" ref="Q367:R367">_xlfn.TEXTSPLIT(P367,"/")</f>
        <v>theater</v>
      </c>
      <c r="R367" t="str">
        <v>plays</v>
      </c>
      <c r="S367" s="9">
        <f t="shared" si="22"/>
        <v>42733.25</v>
      </c>
      <c r="T367" s="9">
        <f t="shared" si="23"/>
        <v>42760.25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6">
        <f t="shared" si="20"/>
        <v>592.11111111111109</v>
      </c>
      <c r="G368" t="s">
        <v>20</v>
      </c>
      <c r="H368">
        <v>101</v>
      </c>
      <c r="I368" s="5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 cm="1">
        <f t="array" ref="Q368:R368">_xlfn.TEXTSPLIT(P368,"/")</f>
        <v>theater</v>
      </c>
      <c r="R368" t="str">
        <v>plays</v>
      </c>
      <c r="S368" s="9">
        <f t="shared" si="22"/>
        <v>40546.25</v>
      </c>
      <c r="T368" s="9">
        <f t="shared" si="23"/>
        <v>40547.25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6">
        <f t="shared" si="20"/>
        <v>18.888888888888889</v>
      </c>
      <c r="G369" t="s">
        <v>14</v>
      </c>
      <c r="H369">
        <v>75</v>
      </c>
      <c r="I369" s="5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 cm="1">
        <f t="array" ref="Q369:R369">_xlfn.TEXTSPLIT(P369,"/")</f>
        <v>theater</v>
      </c>
      <c r="R369" t="str">
        <v>plays</v>
      </c>
      <c r="S369" s="9">
        <f t="shared" si="22"/>
        <v>41930.208333333336</v>
      </c>
      <c r="T369" s="9">
        <f t="shared" si="23"/>
        <v>41954.25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6">
        <f t="shared" si="20"/>
        <v>276.80769230769232</v>
      </c>
      <c r="G370" t="s">
        <v>20</v>
      </c>
      <c r="H370">
        <v>206</v>
      </c>
      <c r="I370" s="5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 cm="1">
        <f t="array" ref="Q370:R370">_xlfn.TEXTSPLIT(P370,"/")</f>
        <v>film &amp; video</v>
      </c>
      <c r="R370" t="str">
        <v>documentary</v>
      </c>
      <c r="S370" s="9">
        <f t="shared" si="22"/>
        <v>40464.208333333336</v>
      </c>
      <c r="T370" s="9">
        <f t="shared" si="23"/>
        <v>40487.208333333336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6">
        <f t="shared" si="20"/>
        <v>273.01851851851848</v>
      </c>
      <c r="G371" t="s">
        <v>20</v>
      </c>
      <c r="H371">
        <v>154</v>
      </c>
      <c r="I371" s="5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 cm="1">
        <f t="array" ref="Q371:R371">_xlfn.TEXTSPLIT(P371,"/")</f>
        <v>film &amp; video</v>
      </c>
      <c r="R371" t="str">
        <v>television</v>
      </c>
      <c r="S371" s="9">
        <f t="shared" si="22"/>
        <v>41308.25</v>
      </c>
      <c r="T371" s="9">
        <f t="shared" si="23"/>
        <v>41347.208333333336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6">
        <f t="shared" si="20"/>
        <v>159.36331255565449</v>
      </c>
      <c r="G372" t="s">
        <v>20</v>
      </c>
      <c r="H372">
        <v>5966</v>
      </c>
      <c r="I372" s="5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 cm="1">
        <f t="array" ref="Q372:R372">_xlfn.TEXTSPLIT(P372,"/")</f>
        <v>theater</v>
      </c>
      <c r="R372" t="str">
        <v>plays</v>
      </c>
      <c r="S372" s="9">
        <f t="shared" si="22"/>
        <v>43570.208333333328</v>
      </c>
      <c r="T372" s="9">
        <f t="shared" si="23"/>
        <v>43576.208333333328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6">
        <f t="shared" si="20"/>
        <v>67.869978858350947</v>
      </c>
      <c r="G373" t="s">
        <v>14</v>
      </c>
      <c r="H373">
        <v>2176</v>
      </c>
      <c r="I373" s="5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 cm="1">
        <f t="array" ref="Q373:R373">_xlfn.TEXTSPLIT(P373,"/")</f>
        <v>theater</v>
      </c>
      <c r="R373" t="str">
        <v>plays</v>
      </c>
      <c r="S373" s="9">
        <f t="shared" si="22"/>
        <v>42043.25</v>
      </c>
      <c r="T373" s="9">
        <f t="shared" si="23"/>
        <v>42094.208333333328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6">
        <f t="shared" si="20"/>
        <v>1591.5555555555554</v>
      </c>
      <c r="G374" t="s">
        <v>20</v>
      </c>
      <c r="H374">
        <v>169</v>
      </c>
      <c r="I374" s="5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 cm="1">
        <f t="array" ref="Q374:R374">_xlfn.TEXTSPLIT(P374,"/")</f>
        <v>film &amp; video</v>
      </c>
      <c r="R374" t="str">
        <v>documentary</v>
      </c>
      <c r="S374" s="9">
        <f t="shared" si="22"/>
        <v>42012.25</v>
      </c>
      <c r="T374" s="9">
        <f t="shared" si="23"/>
        <v>42032.25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6">
        <f t="shared" si="20"/>
        <v>730.18222222222221</v>
      </c>
      <c r="G375" t="s">
        <v>20</v>
      </c>
      <c r="H375">
        <v>2106</v>
      </c>
      <c r="I375" s="5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 cm="1">
        <f t="array" ref="Q375:R375">_xlfn.TEXTSPLIT(P375,"/")</f>
        <v>theater</v>
      </c>
      <c r="R375" t="str">
        <v>plays</v>
      </c>
      <c r="S375" s="9">
        <f t="shared" si="22"/>
        <v>42964.208333333328</v>
      </c>
      <c r="T375" s="9">
        <f t="shared" si="23"/>
        <v>42972.208333333328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6">
        <f t="shared" si="20"/>
        <v>13.185782556750297</v>
      </c>
      <c r="G376" t="s">
        <v>14</v>
      </c>
      <c r="H376">
        <v>441</v>
      </c>
      <c r="I376" s="5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 cm="1">
        <f t="array" ref="Q376:R376">_xlfn.TEXTSPLIT(P376,"/")</f>
        <v>film &amp; video</v>
      </c>
      <c r="R376" t="str">
        <v>documentary</v>
      </c>
      <c r="S376" s="9">
        <f t="shared" si="22"/>
        <v>43476.25</v>
      </c>
      <c r="T376" s="9">
        <f t="shared" si="23"/>
        <v>43481.25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6">
        <f t="shared" si="20"/>
        <v>54.777777777777779</v>
      </c>
      <c r="G377" t="s">
        <v>14</v>
      </c>
      <c r="H377">
        <v>25</v>
      </c>
      <c r="I377" s="5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 cm="1">
        <f t="array" ref="Q377:R377">_xlfn.TEXTSPLIT(P377,"/")</f>
        <v>music</v>
      </c>
      <c r="R377" t="str">
        <v>indie rock</v>
      </c>
      <c r="S377" s="9">
        <f t="shared" si="22"/>
        <v>42293.208333333328</v>
      </c>
      <c r="T377" s="9">
        <f t="shared" si="23"/>
        <v>42350.25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6">
        <f t="shared" si="20"/>
        <v>361.02941176470591</v>
      </c>
      <c r="G378" t="s">
        <v>20</v>
      </c>
      <c r="H378">
        <v>131</v>
      </c>
      <c r="I378" s="5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 cm="1">
        <f t="array" ref="Q378:R378">_xlfn.TEXTSPLIT(P378,"/")</f>
        <v>music</v>
      </c>
      <c r="R378" t="str">
        <v>rock</v>
      </c>
      <c r="S378" s="9">
        <f t="shared" si="22"/>
        <v>41826.208333333336</v>
      </c>
      <c r="T378" s="9">
        <f t="shared" si="23"/>
        <v>41832.208333333336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6">
        <f t="shared" si="20"/>
        <v>10.257545271629779</v>
      </c>
      <c r="G379" t="s">
        <v>14</v>
      </c>
      <c r="H379">
        <v>127</v>
      </c>
      <c r="I379" s="5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 cm="1">
        <f t="array" ref="Q379:R379">_xlfn.TEXTSPLIT(P379,"/")</f>
        <v>theater</v>
      </c>
      <c r="R379" t="str">
        <v>plays</v>
      </c>
      <c r="S379" s="9">
        <f t="shared" si="22"/>
        <v>43760.208333333328</v>
      </c>
      <c r="T379" s="9">
        <f t="shared" si="23"/>
        <v>43774.25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6">
        <f t="shared" si="20"/>
        <v>13.962962962962964</v>
      </c>
      <c r="G380" t="s">
        <v>14</v>
      </c>
      <c r="H380">
        <v>355</v>
      </c>
      <c r="I380" s="5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 cm="1">
        <f t="array" ref="Q380:R380">_xlfn.TEXTSPLIT(P380,"/")</f>
        <v>film &amp; video</v>
      </c>
      <c r="R380" t="str">
        <v>documentary</v>
      </c>
      <c r="S380" s="9">
        <f t="shared" si="22"/>
        <v>43241.208333333328</v>
      </c>
      <c r="T380" s="9">
        <f t="shared" si="23"/>
        <v>43279.208333333328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6">
        <f t="shared" si="20"/>
        <v>40.444444444444443</v>
      </c>
      <c r="G381" t="s">
        <v>14</v>
      </c>
      <c r="H381">
        <v>44</v>
      </c>
      <c r="I381" s="5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 cm="1">
        <f t="array" ref="Q381:R381">_xlfn.TEXTSPLIT(P381,"/")</f>
        <v>theater</v>
      </c>
      <c r="R381" t="str">
        <v>plays</v>
      </c>
      <c r="S381" s="9">
        <f t="shared" si="22"/>
        <v>40843.208333333336</v>
      </c>
      <c r="T381" s="9">
        <f t="shared" si="23"/>
        <v>40857.25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6">
        <f t="shared" si="20"/>
        <v>160.32</v>
      </c>
      <c r="G382" t="s">
        <v>20</v>
      </c>
      <c r="H382">
        <v>84</v>
      </c>
      <c r="I382" s="5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 cm="1">
        <f t="array" ref="Q382:R382">_xlfn.TEXTSPLIT(P382,"/")</f>
        <v>theater</v>
      </c>
      <c r="R382" t="str">
        <v>plays</v>
      </c>
      <c r="S382" s="9">
        <f t="shared" si="22"/>
        <v>41448.208333333336</v>
      </c>
      <c r="T382" s="9">
        <f t="shared" si="23"/>
        <v>41453.208333333336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6">
        <f t="shared" si="20"/>
        <v>183.9433962264151</v>
      </c>
      <c r="G383" t="s">
        <v>20</v>
      </c>
      <c r="H383">
        <v>155</v>
      </c>
      <c r="I383" s="5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 cm="1">
        <f t="array" ref="Q383:R383">_xlfn.TEXTSPLIT(P383,"/")</f>
        <v>theater</v>
      </c>
      <c r="R383" t="str">
        <v>plays</v>
      </c>
      <c r="S383" s="9">
        <f t="shared" si="22"/>
        <v>42163.208333333328</v>
      </c>
      <c r="T383" s="9">
        <f t="shared" si="23"/>
        <v>42209.208333333328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6">
        <f t="shared" si="20"/>
        <v>63.769230769230766</v>
      </c>
      <c r="G384" t="s">
        <v>14</v>
      </c>
      <c r="H384">
        <v>67</v>
      </c>
      <c r="I384" s="5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 cm="1">
        <f t="array" ref="Q384:R384">_xlfn.TEXTSPLIT(P384,"/")</f>
        <v>photography</v>
      </c>
      <c r="R384" t="str">
        <v>photography books</v>
      </c>
      <c r="S384" s="9">
        <f t="shared" si="22"/>
        <v>43024.208333333328</v>
      </c>
      <c r="T384" s="9">
        <f t="shared" si="23"/>
        <v>43043.208333333328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6">
        <f t="shared" si="20"/>
        <v>225.38095238095238</v>
      </c>
      <c r="G385" t="s">
        <v>20</v>
      </c>
      <c r="H385">
        <v>189</v>
      </c>
      <c r="I385" s="5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 cm="1">
        <f t="array" ref="Q385:R385">_xlfn.TEXTSPLIT(P385,"/")</f>
        <v>food</v>
      </c>
      <c r="R385" t="str">
        <v>food trucks</v>
      </c>
      <c r="S385" s="9">
        <f t="shared" si="22"/>
        <v>43509.25</v>
      </c>
      <c r="T385" s="9">
        <f t="shared" si="23"/>
        <v>43515.25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6">
        <f t="shared" si="20"/>
        <v>172.00961538461539</v>
      </c>
      <c r="G386" t="s">
        <v>20</v>
      </c>
      <c r="H386">
        <v>4799</v>
      </c>
      <c r="I386" s="5">
        <f t="shared" si="2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 cm="1">
        <f t="array" ref="Q386:R386">_xlfn.TEXTSPLIT(P386,"/")</f>
        <v>film &amp; video</v>
      </c>
      <c r="R386" t="str">
        <v>documentary</v>
      </c>
      <c r="S386" s="9">
        <f t="shared" si="22"/>
        <v>42776.25</v>
      </c>
      <c r="T386" s="9">
        <f t="shared" si="23"/>
        <v>42803.25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6">
        <f t="shared" ref="F387:F450" si="24">E387/D387*100</f>
        <v>146.16709511568124</v>
      </c>
      <c r="G387" t="s">
        <v>20</v>
      </c>
      <c r="H387">
        <v>1137</v>
      </c>
      <c r="I387" s="5">
        <f t="shared" ref="I387:I450" si="25">IFERROR(E387/H387,0)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 cm="1">
        <f t="array" ref="Q387:R387">_xlfn.TEXTSPLIT(P387,"/")</f>
        <v>publishing</v>
      </c>
      <c r="R387" t="str">
        <v>nonfiction</v>
      </c>
      <c r="S387" s="9">
        <f t="shared" ref="S387:S450" si="26">(((L387/60)/60)/24)+DATE(1970,1,1)</f>
        <v>43553.208333333328</v>
      </c>
      <c r="T387" s="9">
        <f t="shared" ref="T387:T450" si="27">(((M387/60)/60)/24)+DATE(1970,1,1)</f>
        <v>43585.208333333328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6">
        <f t="shared" si="24"/>
        <v>76.42361623616236</v>
      </c>
      <c r="G388" t="s">
        <v>14</v>
      </c>
      <c r="H388">
        <v>1068</v>
      </c>
      <c r="I388" s="5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 cm="1">
        <f t="array" ref="Q388:R388">_xlfn.TEXTSPLIT(P388,"/")</f>
        <v>theater</v>
      </c>
      <c r="R388" t="str">
        <v>plays</v>
      </c>
      <c r="S388" s="9">
        <f t="shared" si="26"/>
        <v>40355.208333333336</v>
      </c>
      <c r="T388" s="9">
        <f t="shared" si="27"/>
        <v>40367.208333333336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6">
        <f t="shared" si="24"/>
        <v>39.261467889908261</v>
      </c>
      <c r="G389" t="s">
        <v>14</v>
      </c>
      <c r="H389">
        <v>424</v>
      </c>
      <c r="I389" s="5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 cm="1">
        <f t="array" ref="Q389:R389">_xlfn.TEXTSPLIT(P389,"/")</f>
        <v>technology</v>
      </c>
      <c r="R389" t="str">
        <v>wearables</v>
      </c>
      <c r="S389" s="9">
        <f t="shared" si="26"/>
        <v>41072.208333333336</v>
      </c>
      <c r="T389" s="9">
        <f t="shared" si="27"/>
        <v>41077.208333333336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6">
        <f t="shared" si="24"/>
        <v>11.270034843205574</v>
      </c>
      <c r="G390" t="s">
        <v>74</v>
      </c>
      <c r="H390">
        <v>145</v>
      </c>
      <c r="I390" s="5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 cm="1">
        <f t="array" ref="Q390:R390">_xlfn.TEXTSPLIT(P390,"/")</f>
        <v>music</v>
      </c>
      <c r="R390" t="str">
        <v>indie rock</v>
      </c>
      <c r="S390" s="9">
        <f t="shared" si="26"/>
        <v>40912.25</v>
      </c>
      <c r="T390" s="9">
        <f t="shared" si="27"/>
        <v>40914.25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6">
        <f t="shared" si="24"/>
        <v>122.11084337349398</v>
      </c>
      <c r="G391" t="s">
        <v>20</v>
      </c>
      <c r="H391">
        <v>1152</v>
      </c>
      <c r="I391" s="5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 cm="1">
        <f t="array" ref="Q391:R391">_xlfn.TEXTSPLIT(P391,"/")</f>
        <v>theater</v>
      </c>
      <c r="R391" t="str">
        <v>plays</v>
      </c>
      <c r="S391" s="9">
        <f t="shared" si="26"/>
        <v>40479.208333333336</v>
      </c>
      <c r="T391" s="9">
        <f t="shared" si="27"/>
        <v>40506.25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6">
        <f t="shared" si="24"/>
        <v>186.54166666666669</v>
      </c>
      <c r="G392" t="s">
        <v>20</v>
      </c>
      <c r="H392">
        <v>50</v>
      </c>
      <c r="I392" s="5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 cm="1">
        <f t="array" ref="Q392:R392">_xlfn.TEXTSPLIT(P392,"/")</f>
        <v>photography</v>
      </c>
      <c r="R392" t="str">
        <v>photography books</v>
      </c>
      <c r="S392" s="9">
        <f t="shared" si="26"/>
        <v>41530.208333333336</v>
      </c>
      <c r="T392" s="9">
        <f t="shared" si="27"/>
        <v>41545.208333333336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6">
        <f t="shared" si="24"/>
        <v>7.2731788079470201</v>
      </c>
      <c r="G393" t="s">
        <v>14</v>
      </c>
      <c r="H393">
        <v>151</v>
      </c>
      <c r="I393" s="5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 cm="1">
        <f t="array" ref="Q393:R393">_xlfn.TEXTSPLIT(P393,"/")</f>
        <v>publishing</v>
      </c>
      <c r="R393" t="str">
        <v>nonfiction</v>
      </c>
      <c r="S393" s="9">
        <f t="shared" si="26"/>
        <v>41653.25</v>
      </c>
      <c r="T393" s="9">
        <f t="shared" si="27"/>
        <v>41655.25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6">
        <f t="shared" si="24"/>
        <v>65.642371234207957</v>
      </c>
      <c r="G394" t="s">
        <v>14</v>
      </c>
      <c r="H394">
        <v>1608</v>
      </c>
      <c r="I394" s="5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 cm="1">
        <f t="array" ref="Q394:R394">_xlfn.TEXTSPLIT(P394,"/")</f>
        <v>technology</v>
      </c>
      <c r="R394" t="str">
        <v>wearables</v>
      </c>
      <c r="S394" s="9">
        <f t="shared" si="26"/>
        <v>40549.25</v>
      </c>
      <c r="T394" s="9">
        <f t="shared" si="27"/>
        <v>40551.25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6">
        <f t="shared" si="24"/>
        <v>228.96178343949046</v>
      </c>
      <c r="G395" t="s">
        <v>20</v>
      </c>
      <c r="H395">
        <v>3059</v>
      </c>
      <c r="I395" s="5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 cm="1">
        <f t="array" ref="Q395:R395">_xlfn.TEXTSPLIT(P395,"/")</f>
        <v>music</v>
      </c>
      <c r="R395" t="str">
        <v>jazz</v>
      </c>
      <c r="S395" s="9">
        <f t="shared" si="26"/>
        <v>42933.208333333328</v>
      </c>
      <c r="T395" s="9">
        <f t="shared" si="27"/>
        <v>42934.208333333328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6">
        <f t="shared" si="24"/>
        <v>469.37499999999994</v>
      </c>
      <c r="G396" t="s">
        <v>20</v>
      </c>
      <c r="H396">
        <v>34</v>
      </c>
      <c r="I396" s="5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 cm="1">
        <f t="array" ref="Q396:R396">_xlfn.TEXTSPLIT(P396,"/")</f>
        <v>film &amp; video</v>
      </c>
      <c r="R396" t="str">
        <v>documentary</v>
      </c>
      <c r="S396" s="9">
        <f t="shared" si="26"/>
        <v>41484.208333333336</v>
      </c>
      <c r="T396" s="9">
        <f t="shared" si="27"/>
        <v>41494.208333333336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6">
        <f t="shared" si="24"/>
        <v>130.11267605633802</v>
      </c>
      <c r="G397" t="s">
        <v>20</v>
      </c>
      <c r="H397">
        <v>220</v>
      </c>
      <c r="I397" s="5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 cm="1">
        <f t="array" ref="Q397:R397">_xlfn.TEXTSPLIT(P397,"/")</f>
        <v>theater</v>
      </c>
      <c r="R397" t="str">
        <v>plays</v>
      </c>
      <c r="S397" s="9">
        <f t="shared" si="26"/>
        <v>40885.25</v>
      </c>
      <c r="T397" s="9">
        <f t="shared" si="27"/>
        <v>40886.25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6">
        <f t="shared" si="24"/>
        <v>167.05422993492408</v>
      </c>
      <c r="G398" t="s">
        <v>20</v>
      </c>
      <c r="H398">
        <v>1604</v>
      </c>
      <c r="I398" s="5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 cm="1">
        <f t="array" ref="Q398:R398">_xlfn.TEXTSPLIT(P398,"/")</f>
        <v>film &amp; video</v>
      </c>
      <c r="R398" t="str">
        <v>drama</v>
      </c>
      <c r="S398" s="9">
        <f t="shared" si="26"/>
        <v>43378.208333333328</v>
      </c>
      <c r="T398" s="9">
        <f t="shared" si="27"/>
        <v>43386.208333333328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6">
        <f t="shared" si="24"/>
        <v>173.8641975308642</v>
      </c>
      <c r="G399" t="s">
        <v>20</v>
      </c>
      <c r="H399">
        <v>454</v>
      </c>
      <c r="I399" s="5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 cm="1">
        <f t="array" ref="Q399:R399">_xlfn.TEXTSPLIT(P399,"/")</f>
        <v>music</v>
      </c>
      <c r="R399" t="str">
        <v>rock</v>
      </c>
      <c r="S399" s="9">
        <f t="shared" si="26"/>
        <v>41417.208333333336</v>
      </c>
      <c r="T399" s="9">
        <f t="shared" si="27"/>
        <v>41423.208333333336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6">
        <f t="shared" si="24"/>
        <v>717.76470588235293</v>
      </c>
      <c r="G400" t="s">
        <v>20</v>
      </c>
      <c r="H400">
        <v>123</v>
      </c>
      <c r="I400" s="5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 cm="1">
        <f t="array" ref="Q400:R400">_xlfn.TEXTSPLIT(P400,"/")</f>
        <v>film &amp; video</v>
      </c>
      <c r="R400" t="str">
        <v>animation</v>
      </c>
      <c r="S400" s="9">
        <f t="shared" si="26"/>
        <v>43228.208333333328</v>
      </c>
      <c r="T400" s="9">
        <f t="shared" si="27"/>
        <v>43230.208333333328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6">
        <f t="shared" si="24"/>
        <v>63.850976361767728</v>
      </c>
      <c r="G401" t="s">
        <v>14</v>
      </c>
      <c r="H401">
        <v>941</v>
      </c>
      <c r="I401" s="5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 cm="1">
        <f t="array" ref="Q401:R401">_xlfn.TEXTSPLIT(P401,"/")</f>
        <v>music</v>
      </c>
      <c r="R401" t="str">
        <v>indie rock</v>
      </c>
      <c r="S401" s="9">
        <f t="shared" si="26"/>
        <v>40576.25</v>
      </c>
      <c r="T401" s="9">
        <f t="shared" si="27"/>
        <v>40583.25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6">
        <f t="shared" si="24"/>
        <v>2</v>
      </c>
      <c r="G402" t="s">
        <v>14</v>
      </c>
      <c r="H402">
        <v>1</v>
      </c>
      <c r="I402" s="5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 cm="1">
        <f t="array" ref="Q402:R402">_xlfn.TEXTSPLIT(P402,"/")</f>
        <v>photography</v>
      </c>
      <c r="R402" t="str">
        <v>photography books</v>
      </c>
      <c r="S402" s="9">
        <f t="shared" si="26"/>
        <v>41502.208333333336</v>
      </c>
      <c r="T402" s="9">
        <f t="shared" si="27"/>
        <v>41524.208333333336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6">
        <f t="shared" si="24"/>
        <v>1530.2222222222222</v>
      </c>
      <c r="G403" t="s">
        <v>20</v>
      </c>
      <c r="H403">
        <v>299</v>
      </c>
      <c r="I403" s="5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 cm="1">
        <f t="array" ref="Q403:R403">_xlfn.TEXTSPLIT(P403,"/")</f>
        <v>theater</v>
      </c>
      <c r="R403" t="str">
        <v>plays</v>
      </c>
      <c r="S403" s="9">
        <f t="shared" si="26"/>
        <v>43765.208333333328</v>
      </c>
      <c r="T403" s="9">
        <f t="shared" si="27"/>
        <v>43765.208333333328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6">
        <f t="shared" si="24"/>
        <v>40.356164383561641</v>
      </c>
      <c r="G404" t="s">
        <v>14</v>
      </c>
      <c r="H404">
        <v>40</v>
      </c>
      <c r="I404" s="5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 cm="1">
        <f t="array" ref="Q404:R404">_xlfn.TEXTSPLIT(P404,"/")</f>
        <v>film &amp; video</v>
      </c>
      <c r="R404" t="str">
        <v>shorts</v>
      </c>
      <c r="S404" s="9">
        <f t="shared" si="26"/>
        <v>40914.25</v>
      </c>
      <c r="T404" s="9">
        <f t="shared" si="27"/>
        <v>40961.25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6">
        <f t="shared" si="24"/>
        <v>86.220633299284984</v>
      </c>
      <c r="G405" t="s">
        <v>14</v>
      </c>
      <c r="H405">
        <v>3015</v>
      </c>
      <c r="I405" s="5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 cm="1">
        <f t="array" ref="Q405:R405">_xlfn.TEXTSPLIT(P405,"/")</f>
        <v>theater</v>
      </c>
      <c r="R405" t="str">
        <v>plays</v>
      </c>
      <c r="S405" s="9">
        <f t="shared" si="26"/>
        <v>40310.208333333336</v>
      </c>
      <c r="T405" s="9">
        <f t="shared" si="27"/>
        <v>40346.208333333336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6">
        <f t="shared" si="24"/>
        <v>315.58486707566465</v>
      </c>
      <c r="G406" t="s">
        <v>20</v>
      </c>
      <c r="H406">
        <v>2237</v>
      </c>
      <c r="I406" s="5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 cm="1">
        <f t="array" ref="Q406:R406">_xlfn.TEXTSPLIT(P406,"/")</f>
        <v>theater</v>
      </c>
      <c r="R406" t="str">
        <v>plays</v>
      </c>
      <c r="S406" s="9">
        <f t="shared" si="26"/>
        <v>43053.25</v>
      </c>
      <c r="T406" s="9">
        <f t="shared" si="27"/>
        <v>43056.25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6">
        <f t="shared" si="24"/>
        <v>89.618243243243242</v>
      </c>
      <c r="G407" t="s">
        <v>14</v>
      </c>
      <c r="H407">
        <v>435</v>
      </c>
      <c r="I407" s="5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 cm="1">
        <f t="array" ref="Q407:R407">_xlfn.TEXTSPLIT(P407,"/")</f>
        <v>theater</v>
      </c>
      <c r="R407" t="str">
        <v>plays</v>
      </c>
      <c r="S407" s="9">
        <f t="shared" si="26"/>
        <v>43255.208333333328</v>
      </c>
      <c r="T407" s="9">
        <f t="shared" si="27"/>
        <v>43305.208333333328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6">
        <f t="shared" si="24"/>
        <v>182.14503816793894</v>
      </c>
      <c r="G408" t="s">
        <v>20</v>
      </c>
      <c r="H408">
        <v>645</v>
      </c>
      <c r="I408" s="5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 cm="1">
        <f t="array" ref="Q408:R408">_xlfn.TEXTSPLIT(P408,"/")</f>
        <v>film &amp; video</v>
      </c>
      <c r="R408" t="str">
        <v>documentary</v>
      </c>
      <c r="S408" s="9">
        <f t="shared" si="26"/>
        <v>41304.25</v>
      </c>
      <c r="T408" s="9">
        <f t="shared" si="27"/>
        <v>41316.25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6">
        <f t="shared" si="24"/>
        <v>355.88235294117646</v>
      </c>
      <c r="G409" t="s">
        <v>20</v>
      </c>
      <c r="H409">
        <v>484</v>
      </c>
      <c r="I409" s="5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 cm="1">
        <f t="array" ref="Q409:R409">_xlfn.TEXTSPLIT(P409,"/")</f>
        <v>theater</v>
      </c>
      <c r="R409" t="str">
        <v>plays</v>
      </c>
      <c r="S409" s="9">
        <f t="shared" si="26"/>
        <v>43751.208333333328</v>
      </c>
      <c r="T409" s="9">
        <f t="shared" si="27"/>
        <v>43758.208333333328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6">
        <f t="shared" si="24"/>
        <v>131.83695652173913</v>
      </c>
      <c r="G410" t="s">
        <v>20</v>
      </c>
      <c r="H410">
        <v>154</v>
      </c>
      <c r="I410" s="5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 cm="1">
        <f t="array" ref="Q410:R410">_xlfn.TEXTSPLIT(P410,"/")</f>
        <v>film &amp; video</v>
      </c>
      <c r="R410" t="str">
        <v>documentary</v>
      </c>
      <c r="S410" s="9">
        <f t="shared" si="26"/>
        <v>42541.208333333328</v>
      </c>
      <c r="T410" s="9">
        <f t="shared" si="27"/>
        <v>42561.208333333328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6">
        <f t="shared" si="24"/>
        <v>46.315634218289084</v>
      </c>
      <c r="G411" t="s">
        <v>14</v>
      </c>
      <c r="H411">
        <v>714</v>
      </c>
      <c r="I411" s="5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 cm="1">
        <f t="array" ref="Q411:R411">_xlfn.TEXTSPLIT(P411,"/")</f>
        <v>music</v>
      </c>
      <c r="R411" t="str">
        <v>rock</v>
      </c>
      <c r="S411" s="9">
        <f t="shared" si="26"/>
        <v>42843.208333333328</v>
      </c>
      <c r="T411" s="9">
        <f t="shared" si="27"/>
        <v>42847.208333333328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6">
        <f t="shared" si="24"/>
        <v>36.132726089785294</v>
      </c>
      <c r="G412" t="s">
        <v>47</v>
      </c>
      <c r="H412">
        <v>1111</v>
      </c>
      <c r="I412" s="5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 cm="1">
        <f t="array" ref="Q412:R412">_xlfn.TEXTSPLIT(P412,"/")</f>
        <v>games</v>
      </c>
      <c r="R412" t="str">
        <v>mobile games</v>
      </c>
      <c r="S412" s="9">
        <f t="shared" si="26"/>
        <v>42122.208333333328</v>
      </c>
      <c r="T412" s="9">
        <f t="shared" si="27"/>
        <v>42122.208333333328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6">
        <f t="shared" si="24"/>
        <v>104.62820512820512</v>
      </c>
      <c r="G413" t="s">
        <v>20</v>
      </c>
      <c r="H413">
        <v>82</v>
      </c>
      <c r="I413" s="5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 cm="1">
        <f t="array" ref="Q413:R413">_xlfn.TEXTSPLIT(P413,"/")</f>
        <v>theater</v>
      </c>
      <c r="R413" t="str">
        <v>plays</v>
      </c>
      <c r="S413" s="9">
        <f t="shared" si="26"/>
        <v>42884.208333333328</v>
      </c>
      <c r="T413" s="9">
        <f t="shared" si="27"/>
        <v>42886.208333333328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6">
        <f t="shared" si="24"/>
        <v>668.85714285714289</v>
      </c>
      <c r="G414" t="s">
        <v>20</v>
      </c>
      <c r="H414">
        <v>134</v>
      </c>
      <c r="I414" s="5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 cm="1">
        <f t="array" ref="Q414:R414">_xlfn.TEXTSPLIT(P414,"/")</f>
        <v>publishing</v>
      </c>
      <c r="R414" t="str">
        <v>fiction</v>
      </c>
      <c r="S414" s="9">
        <f t="shared" si="26"/>
        <v>41642.25</v>
      </c>
      <c r="T414" s="9">
        <f t="shared" si="27"/>
        <v>41652.25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6">
        <f t="shared" si="24"/>
        <v>62.072823218997364</v>
      </c>
      <c r="G415" t="s">
        <v>47</v>
      </c>
      <c r="H415">
        <v>1089</v>
      </c>
      <c r="I415" s="5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 cm="1">
        <f t="array" ref="Q415:R415">_xlfn.TEXTSPLIT(P415,"/")</f>
        <v>film &amp; video</v>
      </c>
      <c r="R415" t="str">
        <v>animation</v>
      </c>
      <c r="S415" s="9">
        <f t="shared" si="26"/>
        <v>43431.25</v>
      </c>
      <c r="T415" s="9">
        <f t="shared" si="27"/>
        <v>43458.25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6">
        <f t="shared" si="24"/>
        <v>84.699787460148784</v>
      </c>
      <c r="G416" t="s">
        <v>14</v>
      </c>
      <c r="H416">
        <v>5497</v>
      </c>
      <c r="I416" s="5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 cm="1">
        <f t="array" ref="Q416:R416">_xlfn.TEXTSPLIT(P416,"/")</f>
        <v>food</v>
      </c>
      <c r="R416" t="str">
        <v>food trucks</v>
      </c>
      <c r="S416" s="9">
        <f t="shared" si="26"/>
        <v>40288.208333333336</v>
      </c>
      <c r="T416" s="9">
        <f t="shared" si="27"/>
        <v>40296.208333333336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6">
        <f t="shared" si="24"/>
        <v>11.059030837004405</v>
      </c>
      <c r="G417" t="s">
        <v>14</v>
      </c>
      <c r="H417">
        <v>418</v>
      </c>
      <c r="I417" s="5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 cm="1">
        <f t="array" ref="Q417:R417">_xlfn.TEXTSPLIT(P417,"/")</f>
        <v>theater</v>
      </c>
      <c r="R417" t="str">
        <v>plays</v>
      </c>
      <c r="S417" s="9">
        <f t="shared" si="26"/>
        <v>40921.25</v>
      </c>
      <c r="T417" s="9">
        <f t="shared" si="27"/>
        <v>40938.25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6">
        <f t="shared" si="24"/>
        <v>43.838781575037146</v>
      </c>
      <c r="G418" t="s">
        <v>14</v>
      </c>
      <c r="H418">
        <v>1439</v>
      </c>
      <c r="I418" s="5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 cm="1">
        <f t="array" ref="Q418:R418">_xlfn.TEXTSPLIT(P418,"/")</f>
        <v>film &amp; video</v>
      </c>
      <c r="R418" t="str">
        <v>documentary</v>
      </c>
      <c r="S418" s="9">
        <f t="shared" si="26"/>
        <v>40560.25</v>
      </c>
      <c r="T418" s="9">
        <f t="shared" si="27"/>
        <v>40569.25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6">
        <f t="shared" si="24"/>
        <v>55.470588235294116</v>
      </c>
      <c r="G419" t="s">
        <v>14</v>
      </c>
      <c r="H419">
        <v>15</v>
      </c>
      <c r="I419" s="5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 cm="1">
        <f t="array" ref="Q419:R419">_xlfn.TEXTSPLIT(P419,"/")</f>
        <v>theater</v>
      </c>
      <c r="R419" t="str">
        <v>plays</v>
      </c>
      <c r="S419" s="9">
        <f t="shared" si="26"/>
        <v>43407.208333333328</v>
      </c>
      <c r="T419" s="9">
        <f t="shared" si="27"/>
        <v>43431.25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6">
        <f t="shared" si="24"/>
        <v>57.399511301160658</v>
      </c>
      <c r="G420" t="s">
        <v>14</v>
      </c>
      <c r="H420">
        <v>1999</v>
      </c>
      <c r="I420" s="5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 cm="1">
        <f t="array" ref="Q420:R420">_xlfn.TEXTSPLIT(P420,"/")</f>
        <v>film &amp; video</v>
      </c>
      <c r="R420" t="str">
        <v>documentary</v>
      </c>
      <c r="S420" s="9">
        <f t="shared" si="26"/>
        <v>41035.208333333336</v>
      </c>
      <c r="T420" s="9">
        <f t="shared" si="27"/>
        <v>41036.208333333336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6">
        <f t="shared" si="24"/>
        <v>123.43497363796135</v>
      </c>
      <c r="G421" t="s">
        <v>20</v>
      </c>
      <c r="H421">
        <v>5203</v>
      </c>
      <c r="I421" s="5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 cm="1">
        <f t="array" ref="Q421:R421">_xlfn.TEXTSPLIT(P421,"/")</f>
        <v>technology</v>
      </c>
      <c r="R421" t="str">
        <v>web</v>
      </c>
      <c r="S421" s="9">
        <f t="shared" si="26"/>
        <v>40899.25</v>
      </c>
      <c r="T421" s="9">
        <f t="shared" si="27"/>
        <v>40905.25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6">
        <f t="shared" si="24"/>
        <v>128.46</v>
      </c>
      <c r="G422" t="s">
        <v>20</v>
      </c>
      <c r="H422">
        <v>94</v>
      </c>
      <c r="I422" s="5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 cm="1">
        <f t="array" ref="Q422:R422">_xlfn.TEXTSPLIT(P422,"/")</f>
        <v>theater</v>
      </c>
      <c r="R422" t="str">
        <v>plays</v>
      </c>
      <c r="S422" s="9">
        <f t="shared" si="26"/>
        <v>42911.208333333328</v>
      </c>
      <c r="T422" s="9">
        <f t="shared" si="27"/>
        <v>42925.208333333328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6">
        <f t="shared" si="24"/>
        <v>63.989361702127653</v>
      </c>
      <c r="G423" t="s">
        <v>14</v>
      </c>
      <c r="H423">
        <v>118</v>
      </c>
      <c r="I423" s="5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 cm="1">
        <f t="array" ref="Q423:R423">_xlfn.TEXTSPLIT(P423,"/")</f>
        <v>technology</v>
      </c>
      <c r="R423" t="str">
        <v>wearables</v>
      </c>
      <c r="S423" s="9">
        <f t="shared" si="26"/>
        <v>42915.208333333328</v>
      </c>
      <c r="T423" s="9">
        <f t="shared" si="27"/>
        <v>42945.208333333328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6">
        <f t="shared" si="24"/>
        <v>127.29885057471265</v>
      </c>
      <c r="G424" t="s">
        <v>20</v>
      </c>
      <c r="H424">
        <v>205</v>
      </c>
      <c r="I424" s="5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 cm="1">
        <f t="array" ref="Q424:R424">_xlfn.TEXTSPLIT(P424,"/")</f>
        <v>theater</v>
      </c>
      <c r="R424" t="str">
        <v>plays</v>
      </c>
      <c r="S424" s="9">
        <f t="shared" si="26"/>
        <v>40285.208333333336</v>
      </c>
      <c r="T424" s="9">
        <f t="shared" si="27"/>
        <v>40305.208333333336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6">
        <f t="shared" si="24"/>
        <v>10.638024357239512</v>
      </c>
      <c r="G425" t="s">
        <v>14</v>
      </c>
      <c r="H425">
        <v>162</v>
      </c>
      <c r="I425" s="5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 cm="1">
        <f t="array" ref="Q425:R425">_xlfn.TEXTSPLIT(P425,"/")</f>
        <v>food</v>
      </c>
      <c r="R425" t="str">
        <v>food trucks</v>
      </c>
      <c r="S425" s="9">
        <f t="shared" si="26"/>
        <v>40808.208333333336</v>
      </c>
      <c r="T425" s="9">
        <f t="shared" si="27"/>
        <v>40810.208333333336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6">
        <f t="shared" si="24"/>
        <v>40.470588235294116</v>
      </c>
      <c r="G426" t="s">
        <v>14</v>
      </c>
      <c r="H426">
        <v>83</v>
      </c>
      <c r="I426" s="5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 cm="1">
        <f t="array" ref="Q426:R426">_xlfn.TEXTSPLIT(P426,"/")</f>
        <v>music</v>
      </c>
      <c r="R426" t="str">
        <v>indie rock</v>
      </c>
      <c r="S426" s="9">
        <f t="shared" si="26"/>
        <v>43208.208333333328</v>
      </c>
      <c r="T426" s="9">
        <f t="shared" si="27"/>
        <v>43214.208333333328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6">
        <f t="shared" si="24"/>
        <v>287.66666666666663</v>
      </c>
      <c r="G427" t="s">
        <v>20</v>
      </c>
      <c r="H427">
        <v>92</v>
      </c>
      <c r="I427" s="5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 cm="1">
        <f t="array" ref="Q427:R427">_xlfn.TEXTSPLIT(P427,"/")</f>
        <v>photography</v>
      </c>
      <c r="R427" t="str">
        <v>photography books</v>
      </c>
      <c r="S427" s="9">
        <f t="shared" si="26"/>
        <v>42213.208333333328</v>
      </c>
      <c r="T427" s="9">
        <f t="shared" si="27"/>
        <v>42219.208333333328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6">
        <f t="shared" si="24"/>
        <v>572.94444444444446</v>
      </c>
      <c r="G428" t="s">
        <v>20</v>
      </c>
      <c r="H428">
        <v>219</v>
      </c>
      <c r="I428" s="5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 cm="1">
        <f t="array" ref="Q428:R428">_xlfn.TEXTSPLIT(P428,"/")</f>
        <v>theater</v>
      </c>
      <c r="R428" t="str">
        <v>plays</v>
      </c>
      <c r="S428" s="9">
        <f t="shared" si="26"/>
        <v>41332.25</v>
      </c>
      <c r="T428" s="9">
        <f t="shared" si="27"/>
        <v>41339.25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6">
        <f t="shared" si="24"/>
        <v>112.90429799426933</v>
      </c>
      <c r="G429" t="s">
        <v>20</v>
      </c>
      <c r="H429">
        <v>2526</v>
      </c>
      <c r="I429" s="5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 cm="1">
        <f t="array" ref="Q429:R429">_xlfn.TEXTSPLIT(P429,"/")</f>
        <v>theater</v>
      </c>
      <c r="R429" t="str">
        <v>plays</v>
      </c>
      <c r="S429" s="9">
        <f t="shared" si="26"/>
        <v>41895.208333333336</v>
      </c>
      <c r="T429" s="9">
        <f t="shared" si="27"/>
        <v>41927.208333333336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6">
        <f t="shared" si="24"/>
        <v>46.387573964497044</v>
      </c>
      <c r="G430" t="s">
        <v>14</v>
      </c>
      <c r="H430">
        <v>747</v>
      </c>
      <c r="I430" s="5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 cm="1">
        <f t="array" ref="Q430:R430">_xlfn.TEXTSPLIT(P430,"/")</f>
        <v>film &amp; video</v>
      </c>
      <c r="R430" t="str">
        <v>animation</v>
      </c>
      <c r="S430" s="9">
        <f t="shared" si="26"/>
        <v>40585.25</v>
      </c>
      <c r="T430" s="9">
        <f t="shared" si="27"/>
        <v>40592.25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6">
        <f t="shared" si="24"/>
        <v>90.675916230366497</v>
      </c>
      <c r="G431" t="s">
        <v>74</v>
      </c>
      <c r="H431">
        <v>2138</v>
      </c>
      <c r="I431" s="5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 cm="1">
        <f t="array" ref="Q431:R431">_xlfn.TEXTSPLIT(P431,"/")</f>
        <v>photography</v>
      </c>
      <c r="R431" t="str">
        <v>photography books</v>
      </c>
      <c r="S431" s="9">
        <f t="shared" si="26"/>
        <v>41680.25</v>
      </c>
      <c r="T431" s="9">
        <f t="shared" si="27"/>
        <v>41708.208333333336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6">
        <f t="shared" si="24"/>
        <v>67.740740740740748</v>
      </c>
      <c r="G432" t="s">
        <v>14</v>
      </c>
      <c r="H432">
        <v>84</v>
      </c>
      <c r="I432" s="5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 cm="1">
        <f t="array" ref="Q432:R432">_xlfn.TEXTSPLIT(P432,"/")</f>
        <v>theater</v>
      </c>
      <c r="R432" t="str">
        <v>plays</v>
      </c>
      <c r="S432" s="9">
        <f t="shared" si="26"/>
        <v>43737.208333333328</v>
      </c>
      <c r="T432" s="9">
        <f t="shared" si="27"/>
        <v>43771.208333333328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6">
        <f t="shared" si="24"/>
        <v>192.49019607843135</v>
      </c>
      <c r="G433" t="s">
        <v>20</v>
      </c>
      <c r="H433">
        <v>94</v>
      </c>
      <c r="I433" s="5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 cm="1">
        <f t="array" ref="Q433:R433">_xlfn.TEXTSPLIT(P433,"/")</f>
        <v>theater</v>
      </c>
      <c r="R433" t="str">
        <v>plays</v>
      </c>
      <c r="S433" s="9">
        <f t="shared" si="26"/>
        <v>43273.208333333328</v>
      </c>
      <c r="T433" s="9">
        <f t="shared" si="27"/>
        <v>43290.208333333328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6">
        <f t="shared" si="24"/>
        <v>82.714285714285722</v>
      </c>
      <c r="G434" t="s">
        <v>14</v>
      </c>
      <c r="H434">
        <v>91</v>
      </c>
      <c r="I434" s="5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 cm="1">
        <f t="array" ref="Q434:R434">_xlfn.TEXTSPLIT(P434,"/")</f>
        <v>theater</v>
      </c>
      <c r="R434" t="str">
        <v>plays</v>
      </c>
      <c r="S434" s="9">
        <f t="shared" si="26"/>
        <v>41761.208333333336</v>
      </c>
      <c r="T434" s="9">
        <f t="shared" si="27"/>
        <v>41781.208333333336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6">
        <f t="shared" si="24"/>
        <v>54.163920922570021</v>
      </c>
      <c r="G435" t="s">
        <v>14</v>
      </c>
      <c r="H435">
        <v>792</v>
      </c>
      <c r="I435" s="5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 cm="1">
        <f t="array" ref="Q435:R435">_xlfn.TEXTSPLIT(P435,"/")</f>
        <v>film &amp; video</v>
      </c>
      <c r="R435" t="str">
        <v>documentary</v>
      </c>
      <c r="S435" s="9">
        <f t="shared" si="26"/>
        <v>41603.25</v>
      </c>
      <c r="T435" s="9">
        <f t="shared" si="27"/>
        <v>41619.25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6">
        <f t="shared" si="24"/>
        <v>16.722222222222221</v>
      </c>
      <c r="G436" t="s">
        <v>74</v>
      </c>
      <c r="H436">
        <v>10</v>
      </c>
      <c r="I436" s="5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 cm="1">
        <f t="array" ref="Q436:R436">_xlfn.TEXTSPLIT(P436,"/")</f>
        <v>theater</v>
      </c>
      <c r="R436" t="str">
        <v>plays</v>
      </c>
      <c r="S436" s="9">
        <f t="shared" si="26"/>
        <v>42705.25</v>
      </c>
      <c r="T436" s="9">
        <f t="shared" si="27"/>
        <v>42719.25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6">
        <f t="shared" si="24"/>
        <v>116.87664041994749</v>
      </c>
      <c r="G437" t="s">
        <v>20</v>
      </c>
      <c r="H437">
        <v>1713</v>
      </c>
      <c r="I437" s="5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 cm="1">
        <f t="array" ref="Q437:R437">_xlfn.TEXTSPLIT(P437,"/")</f>
        <v>theater</v>
      </c>
      <c r="R437" t="str">
        <v>plays</v>
      </c>
      <c r="S437" s="9">
        <f t="shared" si="26"/>
        <v>41988.25</v>
      </c>
      <c r="T437" s="9">
        <f t="shared" si="27"/>
        <v>42000.25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6">
        <f t="shared" si="24"/>
        <v>1052.1538461538462</v>
      </c>
      <c r="G438" t="s">
        <v>20</v>
      </c>
      <c r="H438">
        <v>249</v>
      </c>
      <c r="I438" s="5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 cm="1">
        <f t="array" ref="Q438:R438">_xlfn.TEXTSPLIT(P438,"/")</f>
        <v>music</v>
      </c>
      <c r="R438" t="str">
        <v>jazz</v>
      </c>
      <c r="S438" s="9">
        <f t="shared" si="26"/>
        <v>43575.208333333328</v>
      </c>
      <c r="T438" s="9">
        <f t="shared" si="27"/>
        <v>43576.208333333328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6">
        <f t="shared" si="24"/>
        <v>123.07407407407408</v>
      </c>
      <c r="G439" t="s">
        <v>20</v>
      </c>
      <c r="H439">
        <v>192</v>
      </c>
      <c r="I439" s="5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 cm="1">
        <f t="array" ref="Q439:R439">_xlfn.TEXTSPLIT(P439,"/")</f>
        <v>film &amp; video</v>
      </c>
      <c r="R439" t="str">
        <v>animation</v>
      </c>
      <c r="S439" s="9">
        <f t="shared" si="26"/>
        <v>42260.208333333328</v>
      </c>
      <c r="T439" s="9">
        <f t="shared" si="27"/>
        <v>42263.208333333328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6">
        <f t="shared" si="24"/>
        <v>178.63855421686748</v>
      </c>
      <c r="G440" t="s">
        <v>20</v>
      </c>
      <c r="H440">
        <v>247</v>
      </c>
      <c r="I440" s="5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 cm="1">
        <f t="array" ref="Q440:R440">_xlfn.TEXTSPLIT(P440,"/")</f>
        <v>theater</v>
      </c>
      <c r="R440" t="str">
        <v>plays</v>
      </c>
      <c r="S440" s="9">
        <f t="shared" si="26"/>
        <v>41337.25</v>
      </c>
      <c r="T440" s="9">
        <f t="shared" si="27"/>
        <v>41367.208333333336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6">
        <f t="shared" si="24"/>
        <v>355.28169014084506</v>
      </c>
      <c r="G441" t="s">
        <v>20</v>
      </c>
      <c r="H441">
        <v>2293</v>
      </c>
      <c r="I441" s="5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 cm="1">
        <f t="array" ref="Q441:R441">_xlfn.TEXTSPLIT(P441,"/")</f>
        <v>film &amp; video</v>
      </c>
      <c r="R441" t="str">
        <v>science fiction</v>
      </c>
      <c r="S441" s="9">
        <f t="shared" si="26"/>
        <v>42680.208333333328</v>
      </c>
      <c r="T441" s="9">
        <f t="shared" si="27"/>
        <v>42687.25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6">
        <f t="shared" si="24"/>
        <v>161.90634146341463</v>
      </c>
      <c r="G442" t="s">
        <v>20</v>
      </c>
      <c r="H442">
        <v>3131</v>
      </c>
      <c r="I442" s="5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 cm="1">
        <f t="array" ref="Q442:R442">_xlfn.TEXTSPLIT(P442,"/")</f>
        <v>film &amp; video</v>
      </c>
      <c r="R442" t="str">
        <v>television</v>
      </c>
      <c r="S442" s="9">
        <f t="shared" si="26"/>
        <v>42916.208333333328</v>
      </c>
      <c r="T442" s="9">
        <f t="shared" si="27"/>
        <v>42926.208333333328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6">
        <f t="shared" si="24"/>
        <v>24.914285714285715</v>
      </c>
      <c r="G443" t="s">
        <v>14</v>
      </c>
      <c r="H443">
        <v>32</v>
      </c>
      <c r="I443" s="5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 cm="1">
        <f t="array" ref="Q443:R443">_xlfn.TEXTSPLIT(P443,"/")</f>
        <v>technology</v>
      </c>
      <c r="R443" t="str">
        <v>wearables</v>
      </c>
      <c r="S443" s="9">
        <f t="shared" si="26"/>
        <v>41025.208333333336</v>
      </c>
      <c r="T443" s="9">
        <f t="shared" si="27"/>
        <v>41053.208333333336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6">
        <f t="shared" si="24"/>
        <v>198.72222222222223</v>
      </c>
      <c r="G444" t="s">
        <v>20</v>
      </c>
      <c r="H444">
        <v>143</v>
      </c>
      <c r="I444" s="5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 cm="1">
        <f t="array" ref="Q444:R444">_xlfn.TEXTSPLIT(P444,"/")</f>
        <v>theater</v>
      </c>
      <c r="R444" t="str">
        <v>plays</v>
      </c>
      <c r="S444" s="9">
        <f t="shared" si="26"/>
        <v>42980.208333333328</v>
      </c>
      <c r="T444" s="9">
        <f t="shared" si="27"/>
        <v>42996.208333333328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6">
        <f t="shared" si="24"/>
        <v>34.752688172043008</v>
      </c>
      <c r="G445" t="s">
        <v>74</v>
      </c>
      <c r="H445">
        <v>90</v>
      </c>
      <c r="I445" s="5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 cm="1">
        <f t="array" ref="Q445:R445">_xlfn.TEXTSPLIT(P445,"/")</f>
        <v>theater</v>
      </c>
      <c r="R445" t="str">
        <v>plays</v>
      </c>
      <c r="S445" s="9">
        <f t="shared" si="26"/>
        <v>40451.208333333336</v>
      </c>
      <c r="T445" s="9">
        <f t="shared" si="27"/>
        <v>40470.208333333336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6">
        <f t="shared" si="24"/>
        <v>176.41935483870967</v>
      </c>
      <c r="G446" t="s">
        <v>20</v>
      </c>
      <c r="H446">
        <v>296</v>
      </c>
      <c r="I446" s="5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 cm="1">
        <f t="array" ref="Q446:R446">_xlfn.TEXTSPLIT(P446,"/")</f>
        <v>music</v>
      </c>
      <c r="R446" t="str">
        <v>indie rock</v>
      </c>
      <c r="S446" s="9">
        <f t="shared" si="26"/>
        <v>40748.208333333336</v>
      </c>
      <c r="T446" s="9">
        <f t="shared" si="27"/>
        <v>40750.208333333336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6">
        <f t="shared" si="24"/>
        <v>511.38095238095235</v>
      </c>
      <c r="G447" t="s">
        <v>20</v>
      </c>
      <c r="H447">
        <v>170</v>
      </c>
      <c r="I447" s="5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 cm="1">
        <f t="array" ref="Q447:R447">_xlfn.TEXTSPLIT(P447,"/")</f>
        <v>theater</v>
      </c>
      <c r="R447" t="str">
        <v>plays</v>
      </c>
      <c r="S447" s="9">
        <f t="shared" si="26"/>
        <v>40515.25</v>
      </c>
      <c r="T447" s="9">
        <f t="shared" si="27"/>
        <v>40536.25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6">
        <f t="shared" si="24"/>
        <v>82.044117647058826</v>
      </c>
      <c r="G448" t="s">
        <v>14</v>
      </c>
      <c r="H448">
        <v>186</v>
      </c>
      <c r="I448" s="5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 cm="1">
        <f t="array" ref="Q448:R448">_xlfn.TEXTSPLIT(P448,"/")</f>
        <v>technology</v>
      </c>
      <c r="R448" t="str">
        <v>wearables</v>
      </c>
      <c r="S448" s="9">
        <f t="shared" si="26"/>
        <v>41261.25</v>
      </c>
      <c r="T448" s="9">
        <f t="shared" si="27"/>
        <v>41263.25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6">
        <f t="shared" si="24"/>
        <v>24.326030927835053</v>
      </c>
      <c r="G449" t="s">
        <v>74</v>
      </c>
      <c r="H449">
        <v>439</v>
      </c>
      <c r="I449" s="5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 cm="1">
        <f t="array" ref="Q449:R449">_xlfn.TEXTSPLIT(P449,"/")</f>
        <v>film &amp; video</v>
      </c>
      <c r="R449" t="str">
        <v>television</v>
      </c>
      <c r="S449" s="9">
        <f t="shared" si="26"/>
        <v>43088.25</v>
      </c>
      <c r="T449" s="9">
        <f t="shared" si="27"/>
        <v>43104.25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6">
        <f t="shared" si="24"/>
        <v>50.482758620689658</v>
      </c>
      <c r="G450" t="s">
        <v>14</v>
      </c>
      <c r="H450">
        <v>605</v>
      </c>
      <c r="I450" s="5">
        <f t="shared" si="25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 cm="1">
        <f t="array" ref="Q450:R450">_xlfn.TEXTSPLIT(P450,"/")</f>
        <v>games</v>
      </c>
      <c r="R450" t="str">
        <v>video games</v>
      </c>
      <c r="S450" s="9">
        <f t="shared" si="26"/>
        <v>41378.208333333336</v>
      </c>
      <c r="T450" s="9">
        <f t="shared" si="27"/>
        <v>41380.208333333336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6">
        <f t="shared" ref="F451:F514" si="28">E451/D451*100</f>
        <v>967</v>
      </c>
      <c r="G451" t="s">
        <v>20</v>
      </c>
      <c r="H451">
        <v>86</v>
      </c>
      <c r="I451" s="5">
        <f t="shared" ref="I451:I514" si="29">IFERROR(E451/H451,0)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 cm="1">
        <f t="array" ref="Q451:R451">_xlfn.TEXTSPLIT(P451,"/")</f>
        <v>games</v>
      </c>
      <c r="R451" t="str">
        <v>video games</v>
      </c>
      <c r="S451" s="9">
        <f t="shared" ref="S451:S514" si="30">(((L451/60)/60)/24)+DATE(1970,1,1)</f>
        <v>43530.25</v>
      </c>
      <c r="T451" s="9">
        <f t="shared" ref="T451:T514" si="31">(((M451/60)/60)/24)+DATE(1970,1,1)</f>
        <v>43547.208333333328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6">
        <f t="shared" si="28"/>
        <v>4</v>
      </c>
      <c r="G452" t="s">
        <v>14</v>
      </c>
      <c r="H452">
        <v>1</v>
      </c>
      <c r="I452" s="5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 cm="1">
        <f t="array" ref="Q452:R452">_xlfn.TEXTSPLIT(P452,"/")</f>
        <v>film &amp; video</v>
      </c>
      <c r="R452" t="str">
        <v>animation</v>
      </c>
      <c r="S452" s="9">
        <f t="shared" si="30"/>
        <v>43394.208333333328</v>
      </c>
      <c r="T452" s="9">
        <f t="shared" si="31"/>
        <v>43417.25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6">
        <f t="shared" si="28"/>
        <v>122.84501347708894</v>
      </c>
      <c r="G453" t="s">
        <v>20</v>
      </c>
      <c r="H453">
        <v>6286</v>
      </c>
      <c r="I453" s="5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 cm="1">
        <f t="array" ref="Q453:R453">_xlfn.TEXTSPLIT(P453,"/")</f>
        <v>music</v>
      </c>
      <c r="R453" t="str">
        <v>rock</v>
      </c>
      <c r="S453" s="9">
        <f t="shared" si="30"/>
        <v>42935.208333333328</v>
      </c>
      <c r="T453" s="9">
        <f t="shared" si="31"/>
        <v>42966.208333333328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6">
        <f t="shared" si="28"/>
        <v>63.4375</v>
      </c>
      <c r="G454" t="s">
        <v>14</v>
      </c>
      <c r="H454">
        <v>31</v>
      </c>
      <c r="I454" s="5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 cm="1">
        <f t="array" ref="Q454:R454">_xlfn.TEXTSPLIT(P454,"/")</f>
        <v>film &amp; video</v>
      </c>
      <c r="R454" t="str">
        <v>drama</v>
      </c>
      <c r="S454" s="9">
        <f t="shared" si="30"/>
        <v>40365.208333333336</v>
      </c>
      <c r="T454" s="9">
        <f t="shared" si="31"/>
        <v>40366.208333333336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6">
        <f t="shared" si="28"/>
        <v>56.331688596491226</v>
      </c>
      <c r="G455" t="s">
        <v>14</v>
      </c>
      <c r="H455">
        <v>1181</v>
      </c>
      <c r="I455" s="5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 cm="1">
        <f t="array" ref="Q455:R455">_xlfn.TEXTSPLIT(P455,"/")</f>
        <v>film &amp; video</v>
      </c>
      <c r="R455" t="str">
        <v>science fiction</v>
      </c>
      <c r="S455" s="9">
        <f t="shared" si="30"/>
        <v>42705.25</v>
      </c>
      <c r="T455" s="9">
        <f t="shared" si="31"/>
        <v>42746.25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6">
        <f t="shared" si="28"/>
        <v>44.074999999999996</v>
      </c>
      <c r="G456" t="s">
        <v>14</v>
      </c>
      <c r="H456">
        <v>39</v>
      </c>
      <c r="I456" s="5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 cm="1">
        <f t="array" ref="Q456:R456">_xlfn.TEXTSPLIT(P456,"/")</f>
        <v>film &amp; video</v>
      </c>
      <c r="R456" t="str">
        <v>drama</v>
      </c>
      <c r="S456" s="9">
        <f t="shared" si="30"/>
        <v>41568.208333333336</v>
      </c>
      <c r="T456" s="9">
        <f t="shared" si="31"/>
        <v>41604.25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6">
        <f t="shared" si="28"/>
        <v>118.37253218884121</v>
      </c>
      <c r="G457" t="s">
        <v>20</v>
      </c>
      <c r="H457">
        <v>3727</v>
      </c>
      <c r="I457" s="5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 cm="1">
        <f t="array" ref="Q457:R457">_xlfn.TEXTSPLIT(P457,"/")</f>
        <v>theater</v>
      </c>
      <c r="R457" t="str">
        <v>plays</v>
      </c>
      <c r="S457" s="9">
        <f t="shared" si="30"/>
        <v>40809.208333333336</v>
      </c>
      <c r="T457" s="9">
        <f t="shared" si="31"/>
        <v>40832.208333333336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6">
        <f t="shared" si="28"/>
        <v>104.1243169398907</v>
      </c>
      <c r="G458" t="s">
        <v>20</v>
      </c>
      <c r="H458">
        <v>1605</v>
      </c>
      <c r="I458" s="5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 cm="1">
        <f t="array" ref="Q458:R458">_xlfn.TEXTSPLIT(P458,"/")</f>
        <v>music</v>
      </c>
      <c r="R458" t="str">
        <v>indie rock</v>
      </c>
      <c r="S458" s="9">
        <f t="shared" si="30"/>
        <v>43141.25</v>
      </c>
      <c r="T458" s="9">
        <f t="shared" si="31"/>
        <v>43141.25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6">
        <f t="shared" si="28"/>
        <v>26.640000000000004</v>
      </c>
      <c r="G459" t="s">
        <v>14</v>
      </c>
      <c r="H459">
        <v>46</v>
      </c>
      <c r="I459" s="5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 cm="1">
        <f t="array" ref="Q459:R459">_xlfn.TEXTSPLIT(P459,"/")</f>
        <v>theater</v>
      </c>
      <c r="R459" t="str">
        <v>plays</v>
      </c>
      <c r="S459" s="9">
        <f t="shared" si="30"/>
        <v>42657.208333333328</v>
      </c>
      <c r="T459" s="9">
        <f t="shared" si="31"/>
        <v>42659.208333333328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6">
        <f t="shared" si="28"/>
        <v>351.20118343195264</v>
      </c>
      <c r="G460" t="s">
        <v>20</v>
      </c>
      <c r="H460">
        <v>2120</v>
      </c>
      <c r="I460" s="5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 cm="1">
        <f t="array" ref="Q460:R460">_xlfn.TEXTSPLIT(P460,"/")</f>
        <v>theater</v>
      </c>
      <c r="R460" t="str">
        <v>plays</v>
      </c>
      <c r="S460" s="9">
        <f t="shared" si="30"/>
        <v>40265.208333333336</v>
      </c>
      <c r="T460" s="9">
        <f t="shared" si="31"/>
        <v>40309.208333333336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6">
        <f t="shared" si="28"/>
        <v>90.063492063492063</v>
      </c>
      <c r="G461" t="s">
        <v>14</v>
      </c>
      <c r="H461">
        <v>105</v>
      </c>
      <c r="I461" s="5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 cm="1">
        <f t="array" ref="Q461:R461">_xlfn.TEXTSPLIT(P461,"/")</f>
        <v>film &amp; video</v>
      </c>
      <c r="R461" t="str">
        <v>documentary</v>
      </c>
      <c r="S461" s="9">
        <f t="shared" si="30"/>
        <v>42001.25</v>
      </c>
      <c r="T461" s="9">
        <f t="shared" si="31"/>
        <v>42026.25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6">
        <f t="shared" si="28"/>
        <v>171.625</v>
      </c>
      <c r="G462" t="s">
        <v>20</v>
      </c>
      <c r="H462">
        <v>50</v>
      </c>
      <c r="I462" s="5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 cm="1">
        <f t="array" ref="Q462:R462">_xlfn.TEXTSPLIT(P462,"/")</f>
        <v>theater</v>
      </c>
      <c r="R462" t="str">
        <v>plays</v>
      </c>
      <c r="S462" s="9">
        <f t="shared" si="30"/>
        <v>40399.208333333336</v>
      </c>
      <c r="T462" s="9">
        <f t="shared" si="31"/>
        <v>40402.208333333336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6">
        <f t="shared" si="28"/>
        <v>141.04655870445345</v>
      </c>
      <c r="G463" t="s">
        <v>20</v>
      </c>
      <c r="H463">
        <v>2080</v>
      </c>
      <c r="I463" s="5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 cm="1">
        <f t="array" ref="Q463:R463">_xlfn.TEXTSPLIT(P463,"/")</f>
        <v>film &amp; video</v>
      </c>
      <c r="R463" t="str">
        <v>drama</v>
      </c>
      <c r="S463" s="9">
        <f t="shared" si="30"/>
        <v>41757.208333333336</v>
      </c>
      <c r="T463" s="9">
        <f t="shared" si="31"/>
        <v>41777.208333333336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6">
        <f t="shared" si="28"/>
        <v>30.57944915254237</v>
      </c>
      <c r="G464" t="s">
        <v>14</v>
      </c>
      <c r="H464">
        <v>535</v>
      </c>
      <c r="I464" s="5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 cm="1">
        <f t="array" ref="Q464:R464">_xlfn.TEXTSPLIT(P464,"/")</f>
        <v>games</v>
      </c>
      <c r="R464" t="str">
        <v>mobile games</v>
      </c>
      <c r="S464" s="9">
        <f t="shared" si="30"/>
        <v>41304.25</v>
      </c>
      <c r="T464" s="9">
        <f t="shared" si="31"/>
        <v>41342.25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6">
        <f t="shared" si="28"/>
        <v>108.16455696202532</v>
      </c>
      <c r="G465" t="s">
        <v>20</v>
      </c>
      <c r="H465">
        <v>2105</v>
      </c>
      <c r="I465" s="5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 cm="1">
        <f t="array" ref="Q465:R465">_xlfn.TEXTSPLIT(P465,"/")</f>
        <v>film &amp; video</v>
      </c>
      <c r="R465" t="str">
        <v>animation</v>
      </c>
      <c r="S465" s="9">
        <f t="shared" si="30"/>
        <v>41639.25</v>
      </c>
      <c r="T465" s="9">
        <f t="shared" si="31"/>
        <v>41643.25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6">
        <f t="shared" si="28"/>
        <v>133.45505617977528</v>
      </c>
      <c r="G466" t="s">
        <v>20</v>
      </c>
      <c r="H466">
        <v>2436</v>
      </c>
      <c r="I466" s="5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 cm="1">
        <f t="array" ref="Q466:R466">_xlfn.TEXTSPLIT(P466,"/")</f>
        <v>theater</v>
      </c>
      <c r="R466" t="str">
        <v>plays</v>
      </c>
      <c r="S466" s="9">
        <f t="shared" si="30"/>
        <v>43142.25</v>
      </c>
      <c r="T466" s="9">
        <f t="shared" si="31"/>
        <v>43156.25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6">
        <f t="shared" si="28"/>
        <v>187.85106382978722</v>
      </c>
      <c r="G467" t="s">
        <v>20</v>
      </c>
      <c r="H467">
        <v>80</v>
      </c>
      <c r="I467" s="5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 cm="1">
        <f t="array" ref="Q467:R467">_xlfn.TEXTSPLIT(P467,"/")</f>
        <v>publishing</v>
      </c>
      <c r="R467" t="str">
        <v>translations</v>
      </c>
      <c r="S467" s="9">
        <f t="shared" si="30"/>
        <v>43127.25</v>
      </c>
      <c r="T467" s="9">
        <f t="shared" si="31"/>
        <v>43136.25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6">
        <f t="shared" si="28"/>
        <v>332</v>
      </c>
      <c r="G468" t="s">
        <v>20</v>
      </c>
      <c r="H468">
        <v>42</v>
      </c>
      <c r="I468" s="5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 cm="1">
        <f t="array" ref="Q468:R468">_xlfn.TEXTSPLIT(P468,"/")</f>
        <v>technology</v>
      </c>
      <c r="R468" t="str">
        <v>wearables</v>
      </c>
      <c r="S468" s="9">
        <f t="shared" si="30"/>
        <v>41409.208333333336</v>
      </c>
      <c r="T468" s="9">
        <f t="shared" si="31"/>
        <v>41432.208333333336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6">
        <f t="shared" si="28"/>
        <v>575.21428571428578</v>
      </c>
      <c r="G469" t="s">
        <v>20</v>
      </c>
      <c r="H469">
        <v>139</v>
      </c>
      <c r="I469" s="5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 cm="1">
        <f t="array" ref="Q469:R469">_xlfn.TEXTSPLIT(P469,"/")</f>
        <v>technology</v>
      </c>
      <c r="R469" t="str">
        <v>web</v>
      </c>
      <c r="S469" s="9">
        <f t="shared" si="30"/>
        <v>42331.25</v>
      </c>
      <c r="T469" s="9">
        <f t="shared" si="31"/>
        <v>42338.25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6">
        <f t="shared" si="28"/>
        <v>40.5</v>
      </c>
      <c r="G470" t="s">
        <v>14</v>
      </c>
      <c r="H470">
        <v>16</v>
      </c>
      <c r="I470" s="5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 cm="1">
        <f t="array" ref="Q470:R470">_xlfn.TEXTSPLIT(P470,"/")</f>
        <v>theater</v>
      </c>
      <c r="R470" t="str">
        <v>plays</v>
      </c>
      <c r="S470" s="9">
        <f t="shared" si="30"/>
        <v>43569.208333333328</v>
      </c>
      <c r="T470" s="9">
        <f t="shared" si="31"/>
        <v>43585.208333333328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6">
        <f t="shared" si="28"/>
        <v>184.42857142857144</v>
      </c>
      <c r="G471" t="s">
        <v>20</v>
      </c>
      <c r="H471">
        <v>159</v>
      </c>
      <c r="I471" s="5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 cm="1">
        <f t="array" ref="Q471:R471">_xlfn.TEXTSPLIT(P471,"/")</f>
        <v>film &amp; video</v>
      </c>
      <c r="R471" t="str">
        <v>drama</v>
      </c>
      <c r="S471" s="9">
        <f t="shared" si="30"/>
        <v>42142.208333333328</v>
      </c>
      <c r="T471" s="9">
        <f t="shared" si="31"/>
        <v>42144.208333333328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6">
        <f t="shared" si="28"/>
        <v>285.80555555555554</v>
      </c>
      <c r="G472" t="s">
        <v>20</v>
      </c>
      <c r="H472">
        <v>381</v>
      </c>
      <c r="I472" s="5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 cm="1">
        <f t="array" ref="Q472:R472">_xlfn.TEXTSPLIT(P472,"/")</f>
        <v>technology</v>
      </c>
      <c r="R472" t="str">
        <v>wearables</v>
      </c>
      <c r="S472" s="9">
        <f t="shared" si="30"/>
        <v>42716.25</v>
      </c>
      <c r="T472" s="9">
        <f t="shared" si="31"/>
        <v>42723.25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6">
        <f t="shared" si="28"/>
        <v>319</v>
      </c>
      <c r="G473" t="s">
        <v>20</v>
      </c>
      <c r="H473">
        <v>194</v>
      </c>
      <c r="I473" s="5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 cm="1">
        <f t="array" ref="Q473:R473">_xlfn.TEXTSPLIT(P473,"/")</f>
        <v>food</v>
      </c>
      <c r="R473" t="str">
        <v>food trucks</v>
      </c>
      <c r="S473" s="9">
        <f t="shared" si="30"/>
        <v>41031.208333333336</v>
      </c>
      <c r="T473" s="9">
        <f t="shared" si="31"/>
        <v>41031.208333333336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6">
        <f t="shared" si="28"/>
        <v>39.234070221066318</v>
      </c>
      <c r="G474" t="s">
        <v>14</v>
      </c>
      <c r="H474">
        <v>575</v>
      </c>
      <c r="I474" s="5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 cm="1">
        <f t="array" ref="Q474:R474">_xlfn.TEXTSPLIT(P474,"/")</f>
        <v>music</v>
      </c>
      <c r="R474" t="str">
        <v>rock</v>
      </c>
      <c r="S474" s="9">
        <f t="shared" si="30"/>
        <v>43535.208333333328</v>
      </c>
      <c r="T474" s="9">
        <f t="shared" si="31"/>
        <v>43589.208333333328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6">
        <f t="shared" si="28"/>
        <v>178.14000000000001</v>
      </c>
      <c r="G475" t="s">
        <v>20</v>
      </c>
      <c r="H475">
        <v>106</v>
      </c>
      <c r="I475" s="5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 cm="1">
        <f t="array" ref="Q475:R475">_xlfn.TEXTSPLIT(P475,"/")</f>
        <v>music</v>
      </c>
      <c r="R475" t="str">
        <v>electric music</v>
      </c>
      <c r="S475" s="9">
        <f t="shared" si="30"/>
        <v>43277.208333333328</v>
      </c>
      <c r="T475" s="9">
        <f t="shared" si="31"/>
        <v>43278.208333333328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6">
        <f t="shared" si="28"/>
        <v>365.15</v>
      </c>
      <c r="G476" t="s">
        <v>20</v>
      </c>
      <c r="H476">
        <v>142</v>
      </c>
      <c r="I476" s="5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 cm="1">
        <f t="array" ref="Q476:R476">_xlfn.TEXTSPLIT(P476,"/")</f>
        <v>film &amp; video</v>
      </c>
      <c r="R476" t="str">
        <v>television</v>
      </c>
      <c r="S476" s="9">
        <f t="shared" si="30"/>
        <v>41989.25</v>
      </c>
      <c r="T476" s="9">
        <f t="shared" si="31"/>
        <v>41990.25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6">
        <f t="shared" si="28"/>
        <v>113.94594594594594</v>
      </c>
      <c r="G477" t="s">
        <v>20</v>
      </c>
      <c r="H477">
        <v>211</v>
      </c>
      <c r="I477" s="5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 cm="1">
        <f t="array" ref="Q477:R477">_xlfn.TEXTSPLIT(P477,"/")</f>
        <v>publishing</v>
      </c>
      <c r="R477" t="str">
        <v>translations</v>
      </c>
      <c r="S477" s="9">
        <f t="shared" si="30"/>
        <v>41450.208333333336</v>
      </c>
      <c r="T477" s="9">
        <f t="shared" si="31"/>
        <v>41454.208333333336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6">
        <f t="shared" si="28"/>
        <v>29.828720626631856</v>
      </c>
      <c r="G478" t="s">
        <v>14</v>
      </c>
      <c r="H478">
        <v>1120</v>
      </c>
      <c r="I478" s="5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 cm="1">
        <f t="array" ref="Q478:R478">_xlfn.TEXTSPLIT(P478,"/")</f>
        <v>publishing</v>
      </c>
      <c r="R478" t="str">
        <v>fiction</v>
      </c>
      <c r="S478" s="9">
        <f t="shared" si="30"/>
        <v>43322.208333333328</v>
      </c>
      <c r="T478" s="9">
        <f t="shared" si="31"/>
        <v>43328.208333333328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6">
        <f t="shared" si="28"/>
        <v>54.270588235294113</v>
      </c>
      <c r="G479" t="s">
        <v>14</v>
      </c>
      <c r="H479">
        <v>113</v>
      </c>
      <c r="I479" s="5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 cm="1">
        <f t="array" ref="Q479:R479">_xlfn.TEXTSPLIT(P479,"/")</f>
        <v>film &amp; video</v>
      </c>
      <c r="R479" t="str">
        <v>science fiction</v>
      </c>
      <c r="S479" s="9">
        <f t="shared" si="30"/>
        <v>40720.208333333336</v>
      </c>
      <c r="T479" s="9">
        <f t="shared" si="31"/>
        <v>40747.208333333336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6">
        <f t="shared" si="28"/>
        <v>236.34156976744185</v>
      </c>
      <c r="G480" t="s">
        <v>20</v>
      </c>
      <c r="H480">
        <v>2756</v>
      </c>
      <c r="I480" s="5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 cm="1">
        <f t="array" ref="Q480:R480">_xlfn.TEXTSPLIT(P480,"/")</f>
        <v>technology</v>
      </c>
      <c r="R480" t="str">
        <v>wearables</v>
      </c>
      <c r="S480" s="9">
        <f t="shared" si="30"/>
        <v>42072.208333333328</v>
      </c>
      <c r="T480" s="9">
        <f t="shared" si="31"/>
        <v>42084.208333333328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6">
        <f t="shared" si="28"/>
        <v>512.91666666666663</v>
      </c>
      <c r="G481" t="s">
        <v>20</v>
      </c>
      <c r="H481">
        <v>173</v>
      </c>
      <c r="I481" s="5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 cm="1">
        <f t="array" ref="Q481:R481">_xlfn.TEXTSPLIT(P481,"/")</f>
        <v>food</v>
      </c>
      <c r="R481" t="str">
        <v>food trucks</v>
      </c>
      <c r="S481" s="9">
        <f t="shared" si="30"/>
        <v>42945.208333333328</v>
      </c>
      <c r="T481" s="9">
        <f t="shared" si="31"/>
        <v>42947.208333333328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6">
        <f t="shared" si="28"/>
        <v>100.65116279069768</v>
      </c>
      <c r="G482" t="s">
        <v>20</v>
      </c>
      <c r="H482">
        <v>87</v>
      </c>
      <c r="I482" s="5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 cm="1">
        <f t="array" ref="Q482:R482">_xlfn.TEXTSPLIT(P482,"/")</f>
        <v>photography</v>
      </c>
      <c r="R482" t="str">
        <v>photography books</v>
      </c>
      <c r="S482" s="9">
        <f t="shared" si="30"/>
        <v>40248.25</v>
      </c>
      <c r="T482" s="9">
        <f t="shared" si="31"/>
        <v>40257.208333333336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6">
        <f t="shared" si="28"/>
        <v>81.348423194303152</v>
      </c>
      <c r="G483" t="s">
        <v>14</v>
      </c>
      <c r="H483">
        <v>1538</v>
      </c>
      <c r="I483" s="5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 cm="1">
        <f t="array" ref="Q483:R483">_xlfn.TEXTSPLIT(P483,"/")</f>
        <v>theater</v>
      </c>
      <c r="R483" t="str">
        <v>plays</v>
      </c>
      <c r="S483" s="9">
        <f t="shared" si="30"/>
        <v>41913.208333333336</v>
      </c>
      <c r="T483" s="9">
        <f t="shared" si="31"/>
        <v>41955.25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6">
        <f t="shared" si="28"/>
        <v>16.404761904761905</v>
      </c>
      <c r="G484" t="s">
        <v>14</v>
      </c>
      <c r="H484">
        <v>9</v>
      </c>
      <c r="I484" s="5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 cm="1">
        <f t="array" ref="Q484:R484">_xlfn.TEXTSPLIT(P484,"/")</f>
        <v>publishing</v>
      </c>
      <c r="R484" t="str">
        <v>fiction</v>
      </c>
      <c r="S484" s="9">
        <f t="shared" si="30"/>
        <v>40963.25</v>
      </c>
      <c r="T484" s="9">
        <f t="shared" si="31"/>
        <v>40974.25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6">
        <f t="shared" si="28"/>
        <v>52.774617067833695</v>
      </c>
      <c r="G485" t="s">
        <v>14</v>
      </c>
      <c r="H485">
        <v>554</v>
      </c>
      <c r="I485" s="5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 cm="1">
        <f t="array" ref="Q485:R485">_xlfn.TEXTSPLIT(P485,"/")</f>
        <v>theater</v>
      </c>
      <c r="R485" t="str">
        <v>plays</v>
      </c>
      <c r="S485" s="9">
        <f t="shared" si="30"/>
        <v>43811.25</v>
      </c>
      <c r="T485" s="9">
        <f t="shared" si="31"/>
        <v>43818.25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6">
        <f t="shared" si="28"/>
        <v>260.20608108108109</v>
      </c>
      <c r="G486" t="s">
        <v>20</v>
      </c>
      <c r="H486">
        <v>1572</v>
      </c>
      <c r="I486" s="5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 cm="1">
        <f t="array" ref="Q486:R486">_xlfn.TEXTSPLIT(P486,"/")</f>
        <v>food</v>
      </c>
      <c r="R486" t="str">
        <v>food trucks</v>
      </c>
      <c r="S486" s="9">
        <f t="shared" si="30"/>
        <v>41855.208333333336</v>
      </c>
      <c r="T486" s="9">
        <f t="shared" si="31"/>
        <v>41904.208333333336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6">
        <f t="shared" si="28"/>
        <v>30.73289183222958</v>
      </c>
      <c r="G487" t="s">
        <v>14</v>
      </c>
      <c r="H487">
        <v>648</v>
      </c>
      <c r="I487" s="5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 cm="1">
        <f t="array" ref="Q487:R487">_xlfn.TEXTSPLIT(P487,"/")</f>
        <v>theater</v>
      </c>
      <c r="R487" t="str">
        <v>plays</v>
      </c>
      <c r="S487" s="9">
        <f t="shared" si="30"/>
        <v>43626.208333333328</v>
      </c>
      <c r="T487" s="9">
        <f t="shared" si="31"/>
        <v>43667.208333333328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6">
        <f t="shared" si="28"/>
        <v>13.5</v>
      </c>
      <c r="G488" t="s">
        <v>14</v>
      </c>
      <c r="H488">
        <v>21</v>
      </c>
      <c r="I488" s="5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 cm="1">
        <f t="array" ref="Q488:R488">_xlfn.TEXTSPLIT(P488,"/")</f>
        <v>publishing</v>
      </c>
      <c r="R488" t="str">
        <v>translations</v>
      </c>
      <c r="S488" s="9">
        <f t="shared" si="30"/>
        <v>43168.25</v>
      </c>
      <c r="T488" s="9">
        <f t="shared" si="31"/>
        <v>43183.208333333328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6">
        <f t="shared" si="28"/>
        <v>178.62556663644605</v>
      </c>
      <c r="G489" t="s">
        <v>20</v>
      </c>
      <c r="H489">
        <v>2346</v>
      </c>
      <c r="I489" s="5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 cm="1">
        <f t="array" ref="Q489:R489">_xlfn.TEXTSPLIT(P489,"/")</f>
        <v>theater</v>
      </c>
      <c r="R489" t="str">
        <v>plays</v>
      </c>
      <c r="S489" s="9">
        <f t="shared" si="30"/>
        <v>42845.208333333328</v>
      </c>
      <c r="T489" s="9">
        <f t="shared" si="31"/>
        <v>42878.208333333328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6">
        <f t="shared" si="28"/>
        <v>220.0566037735849</v>
      </c>
      <c r="G490" t="s">
        <v>20</v>
      </c>
      <c r="H490">
        <v>115</v>
      </c>
      <c r="I490" s="5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 cm="1">
        <f t="array" ref="Q490:R490">_xlfn.TEXTSPLIT(P490,"/")</f>
        <v>theater</v>
      </c>
      <c r="R490" t="str">
        <v>plays</v>
      </c>
      <c r="S490" s="9">
        <f t="shared" si="30"/>
        <v>42403.25</v>
      </c>
      <c r="T490" s="9">
        <f t="shared" si="31"/>
        <v>42420.25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6">
        <f t="shared" si="28"/>
        <v>101.5108695652174</v>
      </c>
      <c r="G491" t="s">
        <v>20</v>
      </c>
      <c r="H491">
        <v>85</v>
      </c>
      <c r="I491" s="5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 cm="1">
        <f t="array" ref="Q491:R491">_xlfn.TEXTSPLIT(P491,"/")</f>
        <v>technology</v>
      </c>
      <c r="R491" t="str">
        <v>wearables</v>
      </c>
      <c r="S491" s="9">
        <f t="shared" si="30"/>
        <v>40406.208333333336</v>
      </c>
      <c r="T491" s="9">
        <f t="shared" si="31"/>
        <v>40411.208333333336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6">
        <f t="shared" si="28"/>
        <v>191.5</v>
      </c>
      <c r="G492" t="s">
        <v>20</v>
      </c>
      <c r="H492">
        <v>144</v>
      </c>
      <c r="I492" s="5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 cm="1">
        <f t="array" ref="Q492:R492">_xlfn.TEXTSPLIT(P492,"/")</f>
        <v>journalism</v>
      </c>
      <c r="R492" t="str">
        <v>audio</v>
      </c>
      <c r="S492" s="9">
        <f t="shared" si="30"/>
        <v>43786.25</v>
      </c>
      <c r="T492" s="9">
        <f t="shared" si="31"/>
        <v>43793.25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6">
        <f t="shared" si="28"/>
        <v>305.34683098591546</v>
      </c>
      <c r="G493" t="s">
        <v>20</v>
      </c>
      <c r="H493">
        <v>2443</v>
      </c>
      <c r="I493" s="5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 cm="1">
        <f t="array" ref="Q493:R493">_xlfn.TEXTSPLIT(P493,"/")</f>
        <v>food</v>
      </c>
      <c r="R493" t="str">
        <v>food trucks</v>
      </c>
      <c r="S493" s="9">
        <f t="shared" si="30"/>
        <v>41456.208333333336</v>
      </c>
      <c r="T493" s="9">
        <f t="shared" si="31"/>
        <v>41482.208333333336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6">
        <f t="shared" si="28"/>
        <v>23.995287958115181</v>
      </c>
      <c r="G494" t="s">
        <v>74</v>
      </c>
      <c r="H494">
        <v>595</v>
      </c>
      <c r="I494" s="5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 cm="1">
        <f t="array" ref="Q494:R494">_xlfn.TEXTSPLIT(P494,"/")</f>
        <v>film &amp; video</v>
      </c>
      <c r="R494" t="str">
        <v>shorts</v>
      </c>
      <c r="S494" s="9">
        <f t="shared" si="30"/>
        <v>40336.208333333336</v>
      </c>
      <c r="T494" s="9">
        <f t="shared" si="31"/>
        <v>40371.208333333336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6">
        <f t="shared" si="28"/>
        <v>723.77777777777771</v>
      </c>
      <c r="G495" t="s">
        <v>20</v>
      </c>
      <c r="H495">
        <v>64</v>
      </c>
      <c r="I495" s="5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 cm="1">
        <f t="array" ref="Q495:R495">_xlfn.TEXTSPLIT(P495,"/")</f>
        <v>photography</v>
      </c>
      <c r="R495" t="str">
        <v>photography books</v>
      </c>
      <c r="S495" s="9">
        <f t="shared" si="30"/>
        <v>43645.208333333328</v>
      </c>
      <c r="T495" s="9">
        <f t="shared" si="31"/>
        <v>43658.208333333328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6">
        <f t="shared" si="28"/>
        <v>547.36</v>
      </c>
      <c r="G496" t="s">
        <v>20</v>
      </c>
      <c r="H496">
        <v>268</v>
      </c>
      <c r="I496" s="5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 cm="1">
        <f t="array" ref="Q496:R496">_xlfn.TEXTSPLIT(P496,"/")</f>
        <v>technology</v>
      </c>
      <c r="R496" t="str">
        <v>wearables</v>
      </c>
      <c r="S496" s="9">
        <f t="shared" si="30"/>
        <v>40990.208333333336</v>
      </c>
      <c r="T496" s="9">
        <f t="shared" si="31"/>
        <v>40991.208333333336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6">
        <f t="shared" si="28"/>
        <v>414.49999999999994</v>
      </c>
      <c r="G497" t="s">
        <v>20</v>
      </c>
      <c r="H497">
        <v>195</v>
      </c>
      <c r="I497" s="5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 cm="1">
        <f t="array" ref="Q497:R497">_xlfn.TEXTSPLIT(P497,"/")</f>
        <v>theater</v>
      </c>
      <c r="R497" t="str">
        <v>plays</v>
      </c>
      <c r="S497" s="9">
        <f t="shared" si="30"/>
        <v>41800.208333333336</v>
      </c>
      <c r="T497" s="9">
        <f t="shared" si="31"/>
        <v>41804.208333333336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6">
        <f t="shared" si="28"/>
        <v>0.90696409140369971</v>
      </c>
      <c r="G498" t="s">
        <v>14</v>
      </c>
      <c r="H498">
        <v>54</v>
      </c>
      <c r="I498" s="5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 cm="1">
        <f t="array" ref="Q498:R498">_xlfn.TEXTSPLIT(P498,"/")</f>
        <v>film &amp; video</v>
      </c>
      <c r="R498" t="str">
        <v>animation</v>
      </c>
      <c r="S498" s="9">
        <f t="shared" si="30"/>
        <v>42876.208333333328</v>
      </c>
      <c r="T498" s="9">
        <f t="shared" si="31"/>
        <v>42893.208333333328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6">
        <f t="shared" si="28"/>
        <v>34.173469387755098</v>
      </c>
      <c r="G499" t="s">
        <v>14</v>
      </c>
      <c r="H499">
        <v>120</v>
      </c>
      <c r="I499" s="5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 cm="1">
        <f t="array" ref="Q499:R499">_xlfn.TEXTSPLIT(P499,"/")</f>
        <v>technology</v>
      </c>
      <c r="R499" t="str">
        <v>wearables</v>
      </c>
      <c r="S499" s="9">
        <f t="shared" si="30"/>
        <v>42724.25</v>
      </c>
      <c r="T499" s="9">
        <f t="shared" si="31"/>
        <v>42724.25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6">
        <f t="shared" si="28"/>
        <v>23.948810754912099</v>
      </c>
      <c r="G500" t="s">
        <v>14</v>
      </c>
      <c r="H500">
        <v>579</v>
      </c>
      <c r="I500" s="5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 cm="1">
        <f t="array" ref="Q500:R500">_xlfn.TEXTSPLIT(P500,"/")</f>
        <v>technology</v>
      </c>
      <c r="R500" t="str">
        <v>web</v>
      </c>
      <c r="S500" s="9">
        <f t="shared" si="30"/>
        <v>42005.25</v>
      </c>
      <c r="T500" s="9">
        <f t="shared" si="31"/>
        <v>42007.25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6">
        <f t="shared" si="28"/>
        <v>48.072649572649574</v>
      </c>
      <c r="G501" t="s">
        <v>14</v>
      </c>
      <c r="H501">
        <v>2072</v>
      </c>
      <c r="I501" s="5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 cm="1">
        <f t="array" ref="Q501:R501">_xlfn.TEXTSPLIT(P501,"/")</f>
        <v>film &amp; video</v>
      </c>
      <c r="R501" t="str">
        <v>documentary</v>
      </c>
      <c r="S501" s="9">
        <f t="shared" si="30"/>
        <v>42444.208333333328</v>
      </c>
      <c r="T501" s="9">
        <f t="shared" si="31"/>
        <v>42449.208333333328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6">
        <f t="shared" si="28"/>
        <v>0</v>
      </c>
      <c r="G502" t="s">
        <v>14</v>
      </c>
      <c r="H502">
        <v>0</v>
      </c>
      <c r="I502" s="5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 cm="1">
        <f t="array" ref="Q502:R502">_xlfn.TEXTSPLIT(P502,"/")</f>
        <v>theater</v>
      </c>
      <c r="R502" t="str">
        <v>plays</v>
      </c>
      <c r="S502" s="9">
        <f t="shared" si="30"/>
        <v>41395.208333333336</v>
      </c>
      <c r="T502" s="9">
        <f t="shared" si="31"/>
        <v>41423.208333333336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6">
        <f t="shared" si="28"/>
        <v>70.145182291666657</v>
      </c>
      <c r="G503" t="s">
        <v>14</v>
      </c>
      <c r="H503">
        <v>1796</v>
      </c>
      <c r="I503" s="5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 cm="1">
        <f t="array" ref="Q503:R503">_xlfn.TEXTSPLIT(P503,"/")</f>
        <v>film &amp; video</v>
      </c>
      <c r="R503" t="str">
        <v>documentary</v>
      </c>
      <c r="S503" s="9">
        <f t="shared" si="30"/>
        <v>41345.208333333336</v>
      </c>
      <c r="T503" s="9">
        <f t="shared" si="31"/>
        <v>41347.208333333336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6">
        <f t="shared" si="28"/>
        <v>529.92307692307691</v>
      </c>
      <c r="G504" t="s">
        <v>20</v>
      </c>
      <c r="H504">
        <v>186</v>
      </c>
      <c r="I504" s="5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 cm="1">
        <f t="array" ref="Q504:R504">_xlfn.TEXTSPLIT(P504,"/")</f>
        <v>games</v>
      </c>
      <c r="R504" t="str">
        <v>video games</v>
      </c>
      <c r="S504" s="9">
        <f t="shared" si="30"/>
        <v>41117.208333333336</v>
      </c>
      <c r="T504" s="9">
        <f t="shared" si="31"/>
        <v>41146.208333333336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6">
        <f t="shared" si="28"/>
        <v>180.32549019607845</v>
      </c>
      <c r="G505" t="s">
        <v>20</v>
      </c>
      <c r="H505">
        <v>460</v>
      </c>
      <c r="I505" s="5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 cm="1">
        <f t="array" ref="Q505:R505">_xlfn.TEXTSPLIT(P505,"/")</f>
        <v>film &amp; video</v>
      </c>
      <c r="R505" t="str">
        <v>drama</v>
      </c>
      <c r="S505" s="9">
        <f t="shared" si="30"/>
        <v>42186.208333333328</v>
      </c>
      <c r="T505" s="9">
        <f t="shared" si="31"/>
        <v>42206.208333333328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6">
        <f t="shared" si="28"/>
        <v>92.320000000000007</v>
      </c>
      <c r="G506" t="s">
        <v>14</v>
      </c>
      <c r="H506">
        <v>62</v>
      </c>
      <c r="I506" s="5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 cm="1">
        <f t="array" ref="Q506:R506">_xlfn.TEXTSPLIT(P506,"/")</f>
        <v>music</v>
      </c>
      <c r="R506" t="str">
        <v>rock</v>
      </c>
      <c r="S506" s="9">
        <f t="shared" si="30"/>
        <v>42142.208333333328</v>
      </c>
      <c r="T506" s="9">
        <f t="shared" si="31"/>
        <v>42143.208333333328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6">
        <f t="shared" si="28"/>
        <v>13.901001112347053</v>
      </c>
      <c r="G507" t="s">
        <v>14</v>
      </c>
      <c r="H507">
        <v>347</v>
      </c>
      <c r="I507" s="5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 cm="1">
        <f t="array" ref="Q507:R507">_xlfn.TEXTSPLIT(P507,"/")</f>
        <v>publishing</v>
      </c>
      <c r="R507" t="str">
        <v>radio &amp; podcasts</v>
      </c>
      <c r="S507" s="9">
        <f t="shared" si="30"/>
        <v>41341.25</v>
      </c>
      <c r="T507" s="9">
        <f t="shared" si="31"/>
        <v>41383.208333333336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6">
        <f t="shared" si="28"/>
        <v>927.07777777777767</v>
      </c>
      <c r="G508" t="s">
        <v>20</v>
      </c>
      <c r="H508">
        <v>2528</v>
      </c>
      <c r="I508" s="5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 cm="1">
        <f t="array" ref="Q508:R508">_xlfn.TEXTSPLIT(P508,"/")</f>
        <v>theater</v>
      </c>
      <c r="R508" t="str">
        <v>plays</v>
      </c>
      <c r="S508" s="9">
        <f t="shared" si="30"/>
        <v>43062.25</v>
      </c>
      <c r="T508" s="9">
        <f t="shared" si="31"/>
        <v>43079.25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6">
        <f t="shared" si="28"/>
        <v>39.857142857142861</v>
      </c>
      <c r="G509" t="s">
        <v>14</v>
      </c>
      <c r="H509">
        <v>19</v>
      </c>
      <c r="I509" s="5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 cm="1">
        <f t="array" ref="Q509:R509">_xlfn.TEXTSPLIT(P509,"/")</f>
        <v>technology</v>
      </c>
      <c r="R509" t="str">
        <v>web</v>
      </c>
      <c r="S509" s="9">
        <f t="shared" si="30"/>
        <v>41373.208333333336</v>
      </c>
      <c r="T509" s="9">
        <f t="shared" si="31"/>
        <v>41422.208333333336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6">
        <f t="shared" si="28"/>
        <v>112.22929936305732</v>
      </c>
      <c r="G510" t="s">
        <v>20</v>
      </c>
      <c r="H510">
        <v>3657</v>
      </c>
      <c r="I510" s="5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 cm="1">
        <f t="array" ref="Q510:R510">_xlfn.TEXTSPLIT(P510,"/")</f>
        <v>theater</v>
      </c>
      <c r="R510" t="str">
        <v>plays</v>
      </c>
      <c r="S510" s="9">
        <f t="shared" si="30"/>
        <v>43310.208333333328</v>
      </c>
      <c r="T510" s="9">
        <f t="shared" si="31"/>
        <v>43331.208333333328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6">
        <f t="shared" si="28"/>
        <v>70.925816023738875</v>
      </c>
      <c r="G511" t="s">
        <v>14</v>
      </c>
      <c r="H511">
        <v>1258</v>
      </c>
      <c r="I511" s="5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 cm="1">
        <f t="array" ref="Q511:R511">_xlfn.TEXTSPLIT(P511,"/")</f>
        <v>theater</v>
      </c>
      <c r="R511" t="str">
        <v>plays</v>
      </c>
      <c r="S511" s="9">
        <f t="shared" si="30"/>
        <v>41034.208333333336</v>
      </c>
      <c r="T511" s="9">
        <f t="shared" si="31"/>
        <v>41044.208333333336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6">
        <f t="shared" si="28"/>
        <v>119.08974358974358</v>
      </c>
      <c r="G512" t="s">
        <v>20</v>
      </c>
      <c r="H512">
        <v>131</v>
      </c>
      <c r="I512" s="5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 cm="1">
        <f t="array" ref="Q512:R512">_xlfn.TEXTSPLIT(P512,"/")</f>
        <v>film &amp; video</v>
      </c>
      <c r="R512" t="str">
        <v>drama</v>
      </c>
      <c r="S512" s="9">
        <f t="shared" si="30"/>
        <v>43251.208333333328</v>
      </c>
      <c r="T512" s="9">
        <f t="shared" si="31"/>
        <v>43275.208333333328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6">
        <f t="shared" si="28"/>
        <v>24.017591339648174</v>
      </c>
      <c r="G513" t="s">
        <v>14</v>
      </c>
      <c r="H513">
        <v>362</v>
      </c>
      <c r="I513" s="5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 cm="1">
        <f t="array" ref="Q513:R513">_xlfn.TEXTSPLIT(P513,"/")</f>
        <v>theater</v>
      </c>
      <c r="R513" t="str">
        <v>plays</v>
      </c>
      <c r="S513" s="9">
        <f t="shared" si="30"/>
        <v>43671.208333333328</v>
      </c>
      <c r="T513" s="9">
        <f t="shared" si="31"/>
        <v>43681.208333333328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6">
        <f t="shared" si="28"/>
        <v>139.31868131868131</v>
      </c>
      <c r="G514" t="s">
        <v>20</v>
      </c>
      <c r="H514">
        <v>239</v>
      </c>
      <c r="I514" s="5">
        <f t="shared" si="29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 cm="1">
        <f t="array" ref="Q514:R514">_xlfn.TEXTSPLIT(P514,"/")</f>
        <v>games</v>
      </c>
      <c r="R514" t="str">
        <v>video games</v>
      </c>
      <c r="S514" s="9">
        <f t="shared" si="30"/>
        <v>41825.208333333336</v>
      </c>
      <c r="T514" s="9">
        <f t="shared" si="31"/>
        <v>41826.208333333336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6">
        <f t="shared" ref="F515:F578" si="32">E515/D515*100</f>
        <v>39.277108433734945</v>
      </c>
      <c r="G515" t="s">
        <v>74</v>
      </c>
      <c r="H515">
        <v>35</v>
      </c>
      <c r="I515" s="5">
        <f t="shared" ref="I515:I578" si="33">IFERROR(E515/H515,0)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 cm="1">
        <f t="array" ref="Q515:R515">_xlfn.TEXTSPLIT(P515,"/")</f>
        <v>film &amp; video</v>
      </c>
      <c r="R515" t="str">
        <v>television</v>
      </c>
      <c r="S515" s="9">
        <f t="shared" ref="S515:S578" si="34">(((L515/60)/60)/24)+DATE(1970,1,1)</f>
        <v>40430.208333333336</v>
      </c>
      <c r="T515" s="9">
        <f t="shared" ref="T515:T578" si="35">(((M515/60)/60)/24)+DATE(1970,1,1)</f>
        <v>40432.208333333336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6">
        <f t="shared" si="32"/>
        <v>22.439077144917089</v>
      </c>
      <c r="G516" t="s">
        <v>74</v>
      </c>
      <c r="H516">
        <v>528</v>
      </c>
      <c r="I516" s="5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 cm="1">
        <f t="array" ref="Q516:R516">_xlfn.TEXTSPLIT(P516,"/")</f>
        <v>music</v>
      </c>
      <c r="R516" t="str">
        <v>rock</v>
      </c>
      <c r="S516" s="9">
        <f t="shared" si="34"/>
        <v>41614.25</v>
      </c>
      <c r="T516" s="9">
        <f t="shared" si="35"/>
        <v>41619.25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6">
        <f t="shared" si="32"/>
        <v>55.779069767441861</v>
      </c>
      <c r="G517" t="s">
        <v>14</v>
      </c>
      <c r="H517">
        <v>133</v>
      </c>
      <c r="I517" s="5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 cm="1">
        <f t="array" ref="Q517:R517">_xlfn.TEXTSPLIT(P517,"/")</f>
        <v>theater</v>
      </c>
      <c r="R517" t="str">
        <v>plays</v>
      </c>
      <c r="S517" s="9">
        <f t="shared" si="34"/>
        <v>40900.25</v>
      </c>
      <c r="T517" s="9">
        <f t="shared" si="35"/>
        <v>40902.25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6">
        <f t="shared" si="32"/>
        <v>42.523125996810208</v>
      </c>
      <c r="G518" t="s">
        <v>14</v>
      </c>
      <c r="H518">
        <v>846</v>
      </c>
      <c r="I518" s="5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 cm="1">
        <f t="array" ref="Q518:R518">_xlfn.TEXTSPLIT(P518,"/")</f>
        <v>publishing</v>
      </c>
      <c r="R518" t="str">
        <v>nonfiction</v>
      </c>
      <c r="S518" s="9">
        <f t="shared" si="34"/>
        <v>40396.208333333336</v>
      </c>
      <c r="T518" s="9">
        <f t="shared" si="35"/>
        <v>40434.208333333336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6">
        <f t="shared" si="32"/>
        <v>112.00000000000001</v>
      </c>
      <c r="G519" t="s">
        <v>20</v>
      </c>
      <c r="H519">
        <v>78</v>
      </c>
      <c r="I519" s="5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 cm="1">
        <f t="array" ref="Q519:R519">_xlfn.TEXTSPLIT(P519,"/")</f>
        <v>food</v>
      </c>
      <c r="R519" t="str">
        <v>food trucks</v>
      </c>
      <c r="S519" s="9">
        <f t="shared" si="34"/>
        <v>42860.208333333328</v>
      </c>
      <c r="T519" s="9">
        <f t="shared" si="35"/>
        <v>42865.208333333328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6">
        <f t="shared" si="32"/>
        <v>7.0681818181818183</v>
      </c>
      <c r="G520" t="s">
        <v>14</v>
      </c>
      <c r="H520">
        <v>10</v>
      </c>
      <c r="I520" s="5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 cm="1">
        <f t="array" ref="Q520:R520">_xlfn.TEXTSPLIT(P520,"/")</f>
        <v>film &amp; video</v>
      </c>
      <c r="R520" t="str">
        <v>animation</v>
      </c>
      <c r="S520" s="9">
        <f t="shared" si="34"/>
        <v>43154.25</v>
      </c>
      <c r="T520" s="9">
        <f t="shared" si="35"/>
        <v>43156.25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6">
        <f t="shared" si="32"/>
        <v>101.74563871693867</v>
      </c>
      <c r="G521" t="s">
        <v>20</v>
      </c>
      <c r="H521">
        <v>1773</v>
      </c>
      <c r="I521" s="5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 cm="1">
        <f t="array" ref="Q521:R521">_xlfn.TEXTSPLIT(P521,"/")</f>
        <v>music</v>
      </c>
      <c r="R521" t="str">
        <v>rock</v>
      </c>
      <c r="S521" s="9">
        <f t="shared" si="34"/>
        <v>42012.25</v>
      </c>
      <c r="T521" s="9">
        <f t="shared" si="35"/>
        <v>42026.25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6">
        <f t="shared" si="32"/>
        <v>425.75</v>
      </c>
      <c r="G522" t="s">
        <v>20</v>
      </c>
      <c r="H522">
        <v>32</v>
      </c>
      <c r="I522" s="5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 cm="1">
        <f t="array" ref="Q522:R522">_xlfn.TEXTSPLIT(P522,"/")</f>
        <v>theater</v>
      </c>
      <c r="R522" t="str">
        <v>plays</v>
      </c>
      <c r="S522" s="9">
        <f t="shared" si="34"/>
        <v>43574.208333333328</v>
      </c>
      <c r="T522" s="9">
        <f t="shared" si="35"/>
        <v>43577.208333333328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6">
        <f t="shared" si="32"/>
        <v>145.53947368421052</v>
      </c>
      <c r="G523" t="s">
        <v>20</v>
      </c>
      <c r="H523">
        <v>369</v>
      </c>
      <c r="I523" s="5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 cm="1">
        <f t="array" ref="Q523:R523">_xlfn.TEXTSPLIT(P523,"/")</f>
        <v>film &amp; video</v>
      </c>
      <c r="R523" t="str">
        <v>drama</v>
      </c>
      <c r="S523" s="9">
        <f t="shared" si="34"/>
        <v>42605.208333333328</v>
      </c>
      <c r="T523" s="9">
        <f t="shared" si="35"/>
        <v>42611.208333333328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6">
        <f t="shared" si="32"/>
        <v>32.453465346534657</v>
      </c>
      <c r="G524" t="s">
        <v>14</v>
      </c>
      <c r="H524">
        <v>191</v>
      </c>
      <c r="I524" s="5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 cm="1">
        <f t="array" ref="Q524:R524">_xlfn.TEXTSPLIT(P524,"/")</f>
        <v>film &amp; video</v>
      </c>
      <c r="R524" t="str">
        <v>shorts</v>
      </c>
      <c r="S524" s="9">
        <f t="shared" si="34"/>
        <v>41093.208333333336</v>
      </c>
      <c r="T524" s="9">
        <f t="shared" si="35"/>
        <v>41105.208333333336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6">
        <f t="shared" si="32"/>
        <v>700.33333333333326</v>
      </c>
      <c r="G525" t="s">
        <v>20</v>
      </c>
      <c r="H525">
        <v>89</v>
      </c>
      <c r="I525" s="5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 cm="1">
        <f t="array" ref="Q525:R525">_xlfn.TEXTSPLIT(P525,"/")</f>
        <v>film &amp; video</v>
      </c>
      <c r="R525" t="str">
        <v>shorts</v>
      </c>
      <c r="S525" s="9">
        <f t="shared" si="34"/>
        <v>40241.25</v>
      </c>
      <c r="T525" s="9">
        <f t="shared" si="35"/>
        <v>40246.25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6">
        <f t="shared" si="32"/>
        <v>83.904860392967933</v>
      </c>
      <c r="G526" t="s">
        <v>14</v>
      </c>
      <c r="H526">
        <v>1979</v>
      </c>
      <c r="I526" s="5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 cm="1">
        <f t="array" ref="Q526:R526">_xlfn.TEXTSPLIT(P526,"/")</f>
        <v>theater</v>
      </c>
      <c r="R526" t="str">
        <v>plays</v>
      </c>
      <c r="S526" s="9">
        <f t="shared" si="34"/>
        <v>40294.208333333336</v>
      </c>
      <c r="T526" s="9">
        <f t="shared" si="35"/>
        <v>40307.208333333336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6">
        <f t="shared" si="32"/>
        <v>84.19047619047619</v>
      </c>
      <c r="G527" t="s">
        <v>14</v>
      </c>
      <c r="H527">
        <v>63</v>
      </c>
      <c r="I527" s="5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 cm="1">
        <f t="array" ref="Q527:R527">_xlfn.TEXTSPLIT(P527,"/")</f>
        <v>technology</v>
      </c>
      <c r="R527" t="str">
        <v>wearables</v>
      </c>
      <c r="S527" s="9">
        <f t="shared" si="34"/>
        <v>40505.25</v>
      </c>
      <c r="T527" s="9">
        <f t="shared" si="35"/>
        <v>40509.25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6">
        <f t="shared" si="32"/>
        <v>155.95180722891567</v>
      </c>
      <c r="G528" t="s">
        <v>20</v>
      </c>
      <c r="H528">
        <v>147</v>
      </c>
      <c r="I528" s="5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 cm="1">
        <f t="array" ref="Q528:R528">_xlfn.TEXTSPLIT(P528,"/")</f>
        <v>theater</v>
      </c>
      <c r="R528" t="str">
        <v>plays</v>
      </c>
      <c r="S528" s="9">
        <f t="shared" si="34"/>
        <v>42364.25</v>
      </c>
      <c r="T528" s="9">
        <f t="shared" si="35"/>
        <v>42401.25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6">
        <f t="shared" si="32"/>
        <v>99.619450317124731</v>
      </c>
      <c r="G529" t="s">
        <v>14</v>
      </c>
      <c r="H529">
        <v>6080</v>
      </c>
      <c r="I529" s="5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 cm="1">
        <f t="array" ref="Q529:R529">_xlfn.TEXTSPLIT(P529,"/")</f>
        <v>film &amp; video</v>
      </c>
      <c r="R529" t="str">
        <v>animation</v>
      </c>
      <c r="S529" s="9">
        <f t="shared" si="34"/>
        <v>42405.25</v>
      </c>
      <c r="T529" s="9">
        <f t="shared" si="35"/>
        <v>42441.25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6">
        <f t="shared" si="32"/>
        <v>80.300000000000011</v>
      </c>
      <c r="G530" t="s">
        <v>14</v>
      </c>
      <c r="H530">
        <v>80</v>
      </c>
      <c r="I530" s="5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 cm="1">
        <f t="array" ref="Q530:R530">_xlfn.TEXTSPLIT(P530,"/")</f>
        <v>music</v>
      </c>
      <c r="R530" t="str">
        <v>indie rock</v>
      </c>
      <c r="S530" s="9">
        <f t="shared" si="34"/>
        <v>41601.25</v>
      </c>
      <c r="T530" s="9">
        <f t="shared" si="35"/>
        <v>41646.25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6">
        <f t="shared" si="32"/>
        <v>11.254901960784313</v>
      </c>
      <c r="G531" t="s">
        <v>14</v>
      </c>
      <c r="H531">
        <v>9</v>
      </c>
      <c r="I531" s="5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 cm="1">
        <f t="array" ref="Q531:R531">_xlfn.TEXTSPLIT(P531,"/")</f>
        <v>games</v>
      </c>
      <c r="R531" t="str">
        <v>video games</v>
      </c>
      <c r="S531" s="9">
        <f t="shared" si="34"/>
        <v>41769.208333333336</v>
      </c>
      <c r="T531" s="9">
        <f t="shared" si="35"/>
        <v>41797.208333333336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6">
        <f t="shared" si="32"/>
        <v>91.740952380952379</v>
      </c>
      <c r="G532" t="s">
        <v>14</v>
      </c>
      <c r="H532">
        <v>1784</v>
      </c>
      <c r="I532" s="5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 cm="1">
        <f t="array" ref="Q532:R532">_xlfn.TEXTSPLIT(P532,"/")</f>
        <v>publishing</v>
      </c>
      <c r="R532" t="str">
        <v>fiction</v>
      </c>
      <c r="S532" s="9">
        <f t="shared" si="34"/>
        <v>40421.208333333336</v>
      </c>
      <c r="T532" s="9">
        <f t="shared" si="35"/>
        <v>40435.208333333336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6">
        <f t="shared" si="32"/>
        <v>95.521156936261391</v>
      </c>
      <c r="G533" t="s">
        <v>47</v>
      </c>
      <c r="H533">
        <v>3640</v>
      </c>
      <c r="I533" s="5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 cm="1">
        <f t="array" ref="Q533:R533">_xlfn.TEXTSPLIT(P533,"/")</f>
        <v>games</v>
      </c>
      <c r="R533" t="str">
        <v>video games</v>
      </c>
      <c r="S533" s="9">
        <f t="shared" si="34"/>
        <v>41589.25</v>
      </c>
      <c r="T533" s="9">
        <f t="shared" si="35"/>
        <v>41645.25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6">
        <f t="shared" si="32"/>
        <v>502.87499999999994</v>
      </c>
      <c r="G534" t="s">
        <v>20</v>
      </c>
      <c r="H534">
        <v>126</v>
      </c>
      <c r="I534" s="5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 cm="1">
        <f t="array" ref="Q534:R534">_xlfn.TEXTSPLIT(P534,"/")</f>
        <v>theater</v>
      </c>
      <c r="R534" t="str">
        <v>plays</v>
      </c>
      <c r="S534" s="9">
        <f t="shared" si="34"/>
        <v>43125.25</v>
      </c>
      <c r="T534" s="9">
        <f t="shared" si="35"/>
        <v>43126.25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6">
        <f t="shared" si="32"/>
        <v>159.24394463667818</v>
      </c>
      <c r="G535" t="s">
        <v>20</v>
      </c>
      <c r="H535">
        <v>2218</v>
      </c>
      <c r="I535" s="5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 cm="1">
        <f t="array" ref="Q535:R535">_xlfn.TEXTSPLIT(P535,"/")</f>
        <v>music</v>
      </c>
      <c r="R535" t="str">
        <v>indie rock</v>
      </c>
      <c r="S535" s="9">
        <f t="shared" si="34"/>
        <v>41479.208333333336</v>
      </c>
      <c r="T535" s="9">
        <f t="shared" si="35"/>
        <v>41515.208333333336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6">
        <f t="shared" si="32"/>
        <v>15.022446689113355</v>
      </c>
      <c r="G536" t="s">
        <v>14</v>
      </c>
      <c r="H536">
        <v>243</v>
      </c>
      <c r="I536" s="5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 cm="1">
        <f t="array" ref="Q536:R536">_xlfn.TEXTSPLIT(P536,"/")</f>
        <v>film &amp; video</v>
      </c>
      <c r="R536" t="str">
        <v>drama</v>
      </c>
      <c r="S536" s="9">
        <f t="shared" si="34"/>
        <v>43329.208333333328</v>
      </c>
      <c r="T536" s="9">
        <f t="shared" si="35"/>
        <v>43330.208333333328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6">
        <f t="shared" si="32"/>
        <v>482.03846153846149</v>
      </c>
      <c r="G537" t="s">
        <v>20</v>
      </c>
      <c r="H537">
        <v>202</v>
      </c>
      <c r="I537" s="5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 cm="1">
        <f t="array" ref="Q537:R537">_xlfn.TEXTSPLIT(P537,"/")</f>
        <v>theater</v>
      </c>
      <c r="R537" t="str">
        <v>plays</v>
      </c>
      <c r="S537" s="9">
        <f t="shared" si="34"/>
        <v>43259.208333333328</v>
      </c>
      <c r="T537" s="9">
        <f t="shared" si="35"/>
        <v>43261.208333333328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6">
        <f t="shared" si="32"/>
        <v>149.96938775510205</v>
      </c>
      <c r="G538" t="s">
        <v>20</v>
      </c>
      <c r="H538">
        <v>140</v>
      </c>
      <c r="I538" s="5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 cm="1">
        <f t="array" ref="Q538:R538">_xlfn.TEXTSPLIT(P538,"/")</f>
        <v>publishing</v>
      </c>
      <c r="R538" t="str">
        <v>fiction</v>
      </c>
      <c r="S538" s="9">
        <f t="shared" si="34"/>
        <v>40414.208333333336</v>
      </c>
      <c r="T538" s="9">
        <f t="shared" si="35"/>
        <v>40440.208333333336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6">
        <f t="shared" si="32"/>
        <v>117.22156398104266</v>
      </c>
      <c r="G539" t="s">
        <v>20</v>
      </c>
      <c r="H539">
        <v>1052</v>
      </c>
      <c r="I539" s="5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 cm="1">
        <f t="array" ref="Q539:R539">_xlfn.TEXTSPLIT(P539,"/")</f>
        <v>film &amp; video</v>
      </c>
      <c r="R539" t="str">
        <v>documentary</v>
      </c>
      <c r="S539" s="9">
        <f t="shared" si="34"/>
        <v>43342.208333333328</v>
      </c>
      <c r="T539" s="9">
        <f t="shared" si="35"/>
        <v>43365.208333333328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6">
        <f t="shared" si="32"/>
        <v>37.695968274950431</v>
      </c>
      <c r="G540" t="s">
        <v>14</v>
      </c>
      <c r="H540">
        <v>1296</v>
      </c>
      <c r="I540" s="5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 cm="1">
        <f t="array" ref="Q540:R540">_xlfn.TEXTSPLIT(P540,"/")</f>
        <v>games</v>
      </c>
      <c r="R540" t="str">
        <v>mobile games</v>
      </c>
      <c r="S540" s="9">
        <f t="shared" si="34"/>
        <v>41539.208333333336</v>
      </c>
      <c r="T540" s="9">
        <f t="shared" si="35"/>
        <v>41555.208333333336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6">
        <f t="shared" si="32"/>
        <v>72.653061224489804</v>
      </c>
      <c r="G541" t="s">
        <v>14</v>
      </c>
      <c r="H541">
        <v>77</v>
      </c>
      <c r="I541" s="5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 cm="1">
        <f t="array" ref="Q541:R541">_xlfn.TEXTSPLIT(P541,"/")</f>
        <v>food</v>
      </c>
      <c r="R541" t="str">
        <v>food trucks</v>
      </c>
      <c r="S541" s="9">
        <f t="shared" si="34"/>
        <v>43647.208333333328</v>
      </c>
      <c r="T541" s="9">
        <f t="shared" si="35"/>
        <v>43653.208333333328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6">
        <f t="shared" si="32"/>
        <v>265.98113207547169</v>
      </c>
      <c r="G542" t="s">
        <v>20</v>
      </c>
      <c r="H542">
        <v>247</v>
      </c>
      <c r="I542" s="5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 cm="1">
        <f t="array" ref="Q542:R542">_xlfn.TEXTSPLIT(P542,"/")</f>
        <v>photography</v>
      </c>
      <c r="R542" t="str">
        <v>photography books</v>
      </c>
      <c r="S542" s="9">
        <f t="shared" si="34"/>
        <v>43225.208333333328</v>
      </c>
      <c r="T542" s="9">
        <f t="shared" si="35"/>
        <v>43247.208333333328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6">
        <f t="shared" si="32"/>
        <v>24.205617977528089</v>
      </c>
      <c r="G543" t="s">
        <v>14</v>
      </c>
      <c r="H543">
        <v>395</v>
      </c>
      <c r="I543" s="5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 cm="1">
        <f t="array" ref="Q543:R543">_xlfn.TEXTSPLIT(P543,"/")</f>
        <v>games</v>
      </c>
      <c r="R543" t="str">
        <v>mobile games</v>
      </c>
      <c r="S543" s="9">
        <f t="shared" si="34"/>
        <v>42165.208333333328</v>
      </c>
      <c r="T543" s="9">
        <f t="shared" si="35"/>
        <v>42191.208333333328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6">
        <f t="shared" si="32"/>
        <v>2.5064935064935066</v>
      </c>
      <c r="G544" t="s">
        <v>14</v>
      </c>
      <c r="H544">
        <v>49</v>
      </c>
      <c r="I544" s="5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 cm="1">
        <f t="array" ref="Q544:R544">_xlfn.TEXTSPLIT(P544,"/")</f>
        <v>music</v>
      </c>
      <c r="R544" t="str">
        <v>indie rock</v>
      </c>
      <c r="S544" s="9">
        <f t="shared" si="34"/>
        <v>42391.25</v>
      </c>
      <c r="T544" s="9">
        <f t="shared" si="35"/>
        <v>42421.25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6">
        <f t="shared" si="32"/>
        <v>16.329799764428738</v>
      </c>
      <c r="G545" t="s">
        <v>14</v>
      </c>
      <c r="H545">
        <v>180</v>
      </c>
      <c r="I545" s="5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 cm="1">
        <f t="array" ref="Q545:R545">_xlfn.TEXTSPLIT(P545,"/")</f>
        <v>games</v>
      </c>
      <c r="R545" t="str">
        <v>video games</v>
      </c>
      <c r="S545" s="9">
        <f t="shared" si="34"/>
        <v>41528.208333333336</v>
      </c>
      <c r="T545" s="9">
        <f t="shared" si="35"/>
        <v>41543.208333333336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6">
        <f t="shared" si="32"/>
        <v>276.5</v>
      </c>
      <c r="G546" t="s">
        <v>20</v>
      </c>
      <c r="H546">
        <v>84</v>
      </c>
      <c r="I546" s="5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 cm="1">
        <f t="array" ref="Q546:R546">_xlfn.TEXTSPLIT(P546,"/")</f>
        <v>music</v>
      </c>
      <c r="R546" t="str">
        <v>rock</v>
      </c>
      <c r="S546" s="9">
        <f t="shared" si="34"/>
        <v>42377.25</v>
      </c>
      <c r="T546" s="9">
        <f t="shared" si="35"/>
        <v>42390.25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6">
        <f t="shared" si="32"/>
        <v>88.803571428571431</v>
      </c>
      <c r="G547" t="s">
        <v>14</v>
      </c>
      <c r="H547">
        <v>2690</v>
      </c>
      <c r="I547" s="5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 cm="1">
        <f t="array" ref="Q547:R547">_xlfn.TEXTSPLIT(P547,"/")</f>
        <v>theater</v>
      </c>
      <c r="R547" t="str">
        <v>plays</v>
      </c>
      <c r="S547" s="9">
        <f t="shared" si="34"/>
        <v>43824.25</v>
      </c>
      <c r="T547" s="9">
        <f t="shared" si="35"/>
        <v>43844.25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6">
        <f t="shared" si="32"/>
        <v>163.57142857142856</v>
      </c>
      <c r="G548" t="s">
        <v>20</v>
      </c>
      <c r="H548">
        <v>88</v>
      </c>
      <c r="I548" s="5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 cm="1">
        <f t="array" ref="Q548:R548">_xlfn.TEXTSPLIT(P548,"/")</f>
        <v>theater</v>
      </c>
      <c r="R548" t="str">
        <v>plays</v>
      </c>
      <c r="S548" s="9">
        <f t="shared" si="34"/>
        <v>43360.208333333328</v>
      </c>
      <c r="T548" s="9">
        <f t="shared" si="35"/>
        <v>43363.208333333328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6">
        <f t="shared" si="32"/>
        <v>969</v>
      </c>
      <c r="G549" t="s">
        <v>20</v>
      </c>
      <c r="H549">
        <v>156</v>
      </c>
      <c r="I549" s="5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 cm="1">
        <f t="array" ref="Q549:R549">_xlfn.TEXTSPLIT(P549,"/")</f>
        <v>film &amp; video</v>
      </c>
      <c r="R549" t="str">
        <v>drama</v>
      </c>
      <c r="S549" s="9">
        <f t="shared" si="34"/>
        <v>42029.25</v>
      </c>
      <c r="T549" s="9">
        <f t="shared" si="35"/>
        <v>42041.25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6">
        <f t="shared" si="32"/>
        <v>270.91376701966715</v>
      </c>
      <c r="G550" t="s">
        <v>20</v>
      </c>
      <c r="H550">
        <v>2985</v>
      </c>
      <c r="I550" s="5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 cm="1">
        <f t="array" ref="Q550:R550">_xlfn.TEXTSPLIT(P550,"/")</f>
        <v>theater</v>
      </c>
      <c r="R550" t="str">
        <v>plays</v>
      </c>
      <c r="S550" s="9">
        <f t="shared" si="34"/>
        <v>42461.208333333328</v>
      </c>
      <c r="T550" s="9">
        <f t="shared" si="35"/>
        <v>42474.208333333328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6">
        <f t="shared" si="32"/>
        <v>284.21355932203392</v>
      </c>
      <c r="G551" t="s">
        <v>20</v>
      </c>
      <c r="H551">
        <v>762</v>
      </c>
      <c r="I551" s="5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 cm="1">
        <f t="array" ref="Q551:R551">_xlfn.TEXTSPLIT(P551,"/")</f>
        <v>technology</v>
      </c>
      <c r="R551" t="str">
        <v>wearables</v>
      </c>
      <c r="S551" s="9">
        <f t="shared" si="34"/>
        <v>41422.208333333336</v>
      </c>
      <c r="T551" s="9">
        <f t="shared" si="35"/>
        <v>41431.208333333336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6">
        <f t="shared" si="32"/>
        <v>4</v>
      </c>
      <c r="G552" t="s">
        <v>74</v>
      </c>
      <c r="H552">
        <v>1</v>
      </c>
      <c r="I552" s="5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 cm="1">
        <f t="array" ref="Q552:R552">_xlfn.TEXTSPLIT(P552,"/")</f>
        <v>music</v>
      </c>
      <c r="R552" t="str">
        <v>indie rock</v>
      </c>
      <c r="S552" s="9">
        <f t="shared" si="34"/>
        <v>40968.25</v>
      </c>
      <c r="T552" s="9">
        <f t="shared" si="35"/>
        <v>40989.208333333336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6">
        <f t="shared" si="32"/>
        <v>58.6329816768462</v>
      </c>
      <c r="G553" t="s">
        <v>14</v>
      </c>
      <c r="H553">
        <v>2779</v>
      </c>
      <c r="I553" s="5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 cm="1">
        <f t="array" ref="Q553:R553">_xlfn.TEXTSPLIT(P553,"/")</f>
        <v>technology</v>
      </c>
      <c r="R553" t="str">
        <v>web</v>
      </c>
      <c r="S553" s="9">
        <f t="shared" si="34"/>
        <v>41993.25</v>
      </c>
      <c r="T553" s="9">
        <f t="shared" si="35"/>
        <v>42033.25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6">
        <f t="shared" si="32"/>
        <v>98.51111111111112</v>
      </c>
      <c r="G554" t="s">
        <v>14</v>
      </c>
      <c r="H554">
        <v>92</v>
      </c>
      <c r="I554" s="5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 cm="1">
        <f t="array" ref="Q554:R554">_xlfn.TEXTSPLIT(P554,"/")</f>
        <v>theater</v>
      </c>
      <c r="R554" t="str">
        <v>plays</v>
      </c>
      <c r="S554" s="9">
        <f t="shared" si="34"/>
        <v>42700.25</v>
      </c>
      <c r="T554" s="9">
        <f t="shared" si="35"/>
        <v>42702.25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6">
        <f t="shared" si="32"/>
        <v>43.975381008206334</v>
      </c>
      <c r="G555" t="s">
        <v>14</v>
      </c>
      <c r="H555">
        <v>1028</v>
      </c>
      <c r="I555" s="5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 cm="1">
        <f t="array" ref="Q555:R555">_xlfn.TEXTSPLIT(P555,"/")</f>
        <v>music</v>
      </c>
      <c r="R555" t="str">
        <v>rock</v>
      </c>
      <c r="S555" s="9">
        <f t="shared" si="34"/>
        <v>40545.25</v>
      </c>
      <c r="T555" s="9">
        <f t="shared" si="35"/>
        <v>40546.25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6">
        <f t="shared" si="32"/>
        <v>151.66315789473683</v>
      </c>
      <c r="G556" t="s">
        <v>20</v>
      </c>
      <c r="H556">
        <v>554</v>
      </c>
      <c r="I556" s="5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 cm="1">
        <f t="array" ref="Q556:R556">_xlfn.TEXTSPLIT(P556,"/")</f>
        <v>music</v>
      </c>
      <c r="R556" t="str">
        <v>indie rock</v>
      </c>
      <c r="S556" s="9">
        <f t="shared" si="34"/>
        <v>42723.25</v>
      </c>
      <c r="T556" s="9">
        <f t="shared" si="35"/>
        <v>42729.25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6">
        <f t="shared" si="32"/>
        <v>223.63492063492063</v>
      </c>
      <c r="G557" t="s">
        <v>20</v>
      </c>
      <c r="H557">
        <v>135</v>
      </c>
      <c r="I557" s="5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 cm="1">
        <f t="array" ref="Q557:R557">_xlfn.TEXTSPLIT(P557,"/")</f>
        <v>music</v>
      </c>
      <c r="R557" t="str">
        <v>rock</v>
      </c>
      <c r="S557" s="9">
        <f t="shared" si="34"/>
        <v>41731.208333333336</v>
      </c>
      <c r="T557" s="9">
        <f t="shared" si="35"/>
        <v>41762.208333333336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6">
        <f t="shared" si="32"/>
        <v>239.75</v>
      </c>
      <c r="G558" t="s">
        <v>20</v>
      </c>
      <c r="H558">
        <v>122</v>
      </c>
      <c r="I558" s="5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 cm="1">
        <f t="array" ref="Q558:R558">_xlfn.TEXTSPLIT(P558,"/")</f>
        <v>publishing</v>
      </c>
      <c r="R558" t="str">
        <v>translations</v>
      </c>
      <c r="S558" s="9">
        <f t="shared" si="34"/>
        <v>40792.208333333336</v>
      </c>
      <c r="T558" s="9">
        <f t="shared" si="35"/>
        <v>40799.208333333336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6">
        <f t="shared" si="32"/>
        <v>199.33333333333334</v>
      </c>
      <c r="G559" t="s">
        <v>20</v>
      </c>
      <c r="H559">
        <v>221</v>
      </c>
      <c r="I559" s="5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 cm="1">
        <f t="array" ref="Q559:R559">_xlfn.TEXTSPLIT(P559,"/")</f>
        <v>film &amp; video</v>
      </c>
      <c r="R559" t="str">
        <v>science fiction</v>
      </c>
      <c r="S559" s="9">
        <f t="shared" si="34"/>
        <v>42279.208333333328</v>
      </c>
      <c r="T559" s="9">
        <f t="shared" si="35"/>
        <v>42282.208333333328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6">
        <f t="shared" si="32"/>
        <v>137.34482758620689</v>
      </c>
      <c r="G560" t="s">
        <v>20</v>
      </c>
      <c r="H560">
        <v>126</v>
      </c>
      <c r="I560" s="5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 cm="1">
        <f t="array" ref="Q560:R560">_xlfn.TEXTSPLIT(P560,"/")</f>
        <v>theater</v>
      </c>
      <c r="R560" t="str">
        <v>plays</v>
      </c>
      <c r="S560" s="9">
        <f t="shared" si="34"/>
        <v>42424.25</v>
      </c>
      <c r="T560" s="9">
        <f t="shared" si="35"/>
        <v>42467.208333333328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6">
        <f t="shared" si="32"/>
        <v>100.9696106362773</v>
      </c>
      <c r="G561" t="s">
        <v>20</v>
      </c>
      <c r="H561">
        <v>1022</v>
      </c>
      <c r="I561" s="5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 cm="1">
        <f t="array" ref="Q561:R561">_xlfn.TEXTSPLIT(P561,"/")</f>
        <v>theater</v>
      </c>
      <c r="R561" t="str">
        <v>plays</v>
      </c>
      <c r="S561" s="9">
        <f t="shared" si="34"/>
        <v>42584.208333333328</v>
      </c>
      <c r="T561" s="9">
        <f t="shared" si="35"/>
        <v>42591.208333333328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6">
        <f t="shared" si="32"/>
        <v>794.16</v>
      </c>
      <c r="G562" t="s">
        <v>20</v>
      </c>
      <c r="H562">
        <v>3177</v>
      </c>
      <c r="I562" s="5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 cm="1">
        <f t="array" ref="Q562:R562">_xlfn.TEXTSPLIT(P562,"/")</f>
        <v>film &amp; video</v>
      </c>
      <c r="R562" t="str">
        <v>animation</v>
      </c>
      <c r="S562" s="9">
        <f t="shared" si="34"/>
        <v>40865.25</v>
      </c>
      <c r="T562" s="9">
        <f t="shared" si="35"/>
        <v>40905.25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6">
        <f t="shared" si="32"/>
        <v>369.7</v>
      </c>
      <c r="G563" t="s">
        <v>20</v>
      </c>
      <c r="H563">
        <v>198</v>
      </c>
      <c r="I563" s="5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 cm="1">
        <f t="array" ref="Q563:R563">_xlfn.TEXTSPLIT(P563,"/")</f>
        <v>theater</v>
      </c>
      <c r="R563" t="str">
        <v>plays</v>
      </c>
      <c r="S563" s="9">
        <f t="shared" si="34"/>
        <v>40833.208333333336</v>
      </c>
      <c r="T563" s="9">
        <f t="shared" si="35"/>
        <v>40835.208333333336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6">
        <f t="shared" si="32"/>
        <v>12.818181818181817</v>
      </c>
      <c r="G564" t="s">
        <v>14</v>
      </c>
      <c r="H564">
        <v>26</v>
      </c>
      <c r="I564" s="5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 cm="1">
        <f t="array" ref="Q564:R564">_xlfn.TEXTSPLIT(P564,"/")</f>
        <v>music</v>
      </c>
      <c r="R564" t="str">
        <v>rock</v>
      </c>
      <c r="S564" s="9">
        <f t="shared" si="34"/>
        <v>43536.208333333328</v>
      </c>
      <c r="T564" s="9">
        <f t="shared" si="35"/>
        <v>43538.208333333328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6">
        <f t="shared" si="32"/>
        <v>138.02702702702703</v>
      </c>
      <c r="G565" t="s">
        <v>20</v>
      </c>
      <c r="H565">
        <v>85</v>
      </c>
      <c r="I565" s="5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 cm="1">
        <f t="array" ref="Q565:R565">_xlfn.TEXTSPLIT(P565,"/")</f>
        <v>film &amp; video</v>
      </c>
      <c r="R565" t="str">
        <v>documentary</v>
      </c>
      <c r="S565" s="9">
        <f t="shared" si="34"/>
        <v>43417.25</v>
      </c>
      <c r="T565" s="9">
        <f t="shared" si="35"/>
        <v>43437.25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6">
        <f t="shared" si="32"/>
        <v>83.813278008298752</v>
      </c>
      <c r="G566" t="s">
        <v>14</v>
      </c>
      <c r="H566">
        <v>1790</v>
      </c>
      <c r="I566" s="5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 cm="1">
        <f t="array" ref="Q566:R566">_xlfn.TEXTSPLIT(P566,"/")</f>
        <v>theater</v>
      </c>
      <c r="R566" t="str">
        <v>plays</v>
      </c>
      <c r="S566" s="9">
        <f t="shared" si="34"/>
        <v>42078.208333333328</v>
      </c>
      <c r="T566" s="9">
        <f t="shared" si="35"/>
        <v>42086.208333333328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6">
        <f t="shared" si="32"/>
        <v>204.60063224446787</v>
      </c>
      <c r="G567" t="s">
        <v>20</v>
      </c>
      <c r="H567">
        <v>3596</v>
      </c>
      <c r="I567" s="5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 cm="1">
        <f t="array" ref="Q567:R567">_xlfn.TEXTSPLIT(P567,"/")</f>
        <v>theater</v>
      </c>
      <c r="R567" t="str">
        <v>plays</v>
      </c>
      <c r="S567" s="9">
        <f t="shared" si="34"/>
        <v>40862.25</v>
      </c>
      <c r="T567" s="9">
        <f t="shared" si="35"/>
        <v>40882.25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6">
        <f t="shared" si="32"/>
        <v>44.344086021505376</v>
      </c>
      <c r="G568" t="s">
        <v>14</v>
      </c>
      <c r="H568">
        <v>37</v>
      </c>
      <c r="I568" s="5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 cm="1">
        <f t="array" ref="Q568:R568">_xlfn.TEXTSPLIT(P568,"/")</f>
        <v>music</v>
      </c>
      <c r="R568" t="str">
        <v>electric music</v>
      </c>
      <c r="S568" s="9">
        <f t="shared" si="34"/>
        <v>42424.25</v>
      </c>
      <c r="T568" s="9">
        <f t="shared" si="35"/>
        <v>42447.208333333328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6">
        <f t="shared" si="32"/>
        <v>218.60294117647058</v>
      </c>
      <c r="G569" t="s">
        <v>20</v>
      </c>
      <c r="H569">
        <v>244</v>
      </c>
      <c r="I569" s="5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 cm="1">
        <f t="array" ref="Q569:R569">_xlfn.TEXTSPLIT(P569,"/")</f>
        <v>music</v>
      </c>
      <c r="R569" t="str">
        <v>rock</v>
      </c>
      <c r="S569" s="9">
        <f t="shared" si="34"/>
        <v>41830.208333333336</v>
      </c>
      <c r="T569" s="9">
        <f t="shared" si="35"/>
        <v>41832.208333333336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6">
        <f t="shared" si="32"/>
        <v>186.03314917127071</v>
      </c>
      <c r="G570" t="s">
        <v>20</v>
      </c>
      <c r="H570">
        <v>5180</v>
      </c>
      <c r="I570" s="5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 cm="1">
        <f t="array" ref="Q570:R570">_xlfn.TEXTSPLIT(P570,"/")</f>
        <v>theater</v>
      </c>
      <c r="R570" t="str">
        <v>plays</v>
      </c>
      <c r="S570" s="9">
        <f t="shared" si="34"/>
        <v>40374.208333333336</v>
      </c>
      <c r="T570" s="9">
        <f t="shared" si="35"/>
        <v>40419.208333333336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6">
        <f t="shared" si="32"/>
        <v>237.33830845771143</v>
      </c>
      <c r="G571" t="s">
        <v>20</v>
      </c>
      <c r="H571">
        <v>589</v>
      </c>
      <c r="I571" s="5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 cm="1">
        <f t="array" ref="Q571:R571">_xlfn.TEXTSPLIT(P571,"/")</f>
        <v>film &amp; video</v>
      </c>
      <c r="R571" t="str">
        <v>animation</v>
      </c>
      <c r="S571" s="9">
        <f t="shared" si="34"/>
        <v>40554.25</v>
      </c>
      <c r="T571" s="9">
        <f t="shared" si="35"/>
        <v>40566.25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6">
        <f t="shared" si="32"/>
        <v>305.65384615384613</v>
      </c>
      <c r="G572" t="s">
        <v>20</v>
      </c>
      <c r="H572">
        <v>2725</v>
      </c>
      <c r="I572" s="5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 cm="1">
        <f t="array" ref="Q572:R572">_xlfn.TEXTSPLIT(P572,"/")</f>
        <v>music</v>
      </c>
      <c r="R572" t="str">
        <v>rock</v>
      </c>
      <c r="S572" s="9">
        <f t="shared" si="34"/>
        <v>41993.25</v>
      </c>
      <c r="T572" s="9">
        <f t="shared" si="35"/>
        <v>41999.25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6">
        <f t="shared" si="32"/>
        <v>94.142857142857139</v>
      </c>
      <c r="G573" t="s">
        <v>14</v>
      </c>
      <c r="H573">
        <v>35</v>
      </c>
      <c r="I573" s="5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 cm="1">
        <f t="array" ref="Q573:R573">_xlfn.TEXTSPLIT(P573,"/")</f>
        <v>film &amp; video</v>
      </c>
      <c r="R573" t="str">
        <v>shorts</v>
      </c>
      <c r="S573" s="9">
        <f t="shared" si="34"/>
        <v>42174.208333333328</v>
      </c>
      <c r="T573" s="9">
        <f t="shared" si="35"/>
        <v>42221.208333333328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6">
        <f t="shared" si="32"/>
        <v>54.400000000000006</v>
      </c>
      <c r="G574" t="s">
        <v>74</v>
      </c>
      <c r="H574">
        <v>94</v>
      </c>
      <c r="I574" s="5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 cm="1">
        <f t="array" ref="Q574:R574">_xlfn.TEXTSPLIT(P574,"/")</f>
        <v>music</v>
      </c>
      <c r="R574" t="str">
        <v>rock</v>
      </c>
      <c r="S574" s="9">
        <f t="shared" si="34"/>
        <v>42275.208333333328</v>
      </c>
      <c r="T574" s="9">
        <f t="shared" si="35"/>
        <v>42291.208333333328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6">
        <f t="shared" si="32"/>
        <v>111.88059701492537</v>
      </c>
      <c r="G575" t="s">
        <v>20</v>
      </c>
      <c r="H575">
        <v>300</v>
      </c>
      <c r="I575" s="5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 cm="1">
        <f t="array" ref="Q575:R575">_xlfn.TEXTSPLIT(P575,"/")</f>
        <v>journalism</v>
      </c>
      <c r="R575" t="str">
        <v>audio</v>
      </c>
      <c r="S575" s="9">
        <f t="shared" si="34"/>
        <v>41761.208333333336</v>
      </c>
      <c r="T575" s="9">
        <f t="shared" si="35"/>
        <v>41763.208333333336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6">
        <f t="shared" si="32"/>
        <v>369.14814814814815</v>
      </c>
      <c r="G576" t="s">
        <v>20</v>
      </c>
      <c r="H576">
        <v>144</v>
      </c>
      <c r="I576" s="5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 cm="1">
        <f t="array" ref="Q576:R576">_xlfn.TEXTSPLIT(P576,"/")</f>
        <v>food</v>
      </c>
      <c r="R576" t="str">
        <v>food trucks</v>
      </c>
      <c r="S576" s="9">
        <f t="shared" si="34"/>
        <v>43806.25</v>
      </c>
      <c r="T576" s="9">
        <f t="shared" si="35"/>
        <v>43816.25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6">
        <f t="shared" si="32"/>
        <v>62.930372148859547</v>
      </c>
      <c r="G577" t="s">
        <v>14</v>
      </c>
      <c r="H577">
        <v>558</v>
      </c>
      <c r="I577" s="5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 cm="1">
        <f t="array" ref="Q577:R577">_xlfn.TEXTSPLIT(P577,"/")</f>
        <v>theater</v>
      </c>
      <c r="R577" t="str">
        <v>plays</v>
      </c>
      <c r="S577" s="9">
        <f t="shared" si="34"/>
        <v>41779.208333333336</v>
      </c>
      <c r="T577" s="9">
        <f t="shared" si="35"/>
        <v>41782.208333333336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6">
        <f t="shared" si="32"/>
        <v>64.927835051546396</v>
      </c>
      <c r="G578" t="s">
        <v>14</v>
      </c>
      <c r="H578">
        <v>64</v>
      </c>
      <c r="I578" s="5">
        <f t="shared" si="33"/>
        <v>98.40625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 cm="1">
        <f t="array" ref="Q578:R578">_xlfn.TEXTSPLIT(P578,"/")</f>
        <v>theater</v>
      </c>
      <c r="R578" t="str">
        <v>plays</v>
      </c>
      <c r="S578" s="9">
        <f t="shared" si="34"/>
        <v>43040.208333333328</v>
      </c>
      <c r="T578" s="9">
        <f t="shared" si="35"/>
        <v>43057.25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6">
        <f t="shared" ref="F579:F642" si="36">E579/D579*100</f>
        <v>18.853658536585368</v>
      </c>
      <c r="G579" t="s">
        <v>74</v>
      </c>
      <c r="H579">
        <v>37</v>
      </c>
      <c r="I579" s="5">
        <f t="shared" ref="I579:I642" si="37">IFERROR(E579/H579,0)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 cm="1">
        <f t="array" ref="Q579:R579">_xlfn.TEXTSPLIT(P579,"/")</f>
        <v>music</v>
      </c>
      <c r="R579" t="str">
        <v>jazz</v>
      </c>
      <c r="S579" s="9">
        <f t="shared" ref="S579:S642" si="38">(((L579/60)/60)/24)+DATE(1970,1,1)</f>
        <v>40613.25</v>
      </c>
      <c r="T579" s="9">
        <f t="shared" ref="T579:T642" si="39">(((M579/60)/60)/24)+DATE(1970,1,1)</f>
        <v>40639.208333333336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6">
        <f t="shared" si="36"/>
        <v>16.754404145077721</v>
      </c>
      <c r="G580" t="s">
        <v>14</v>
      </c>
      <c r="H580">
        <v>245</v>
      </c>
      <c r="I580" s="5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 cm="1">
        <f t="array" ref="Q580:R580">_xlfn.TEXTSPLIT(P580,"/")</f>
        <v>film &amp; video</v>
      </c>
      <c r="R580" t="str">
        <v>science fiction</v>
      </c>
      <c r="S580" s="9">
        <f t="shared" si="38"/>
        <v>40878.25</v>
      </c>
      <c r="T580" s="9">
        <f t="shared" si="39"/>
        <v>40881.25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6">
        <f t="shared" si="36"/>
        <v>101.11290322580646</v>
      </c>
      <c r="G581" t="s">
        <v>20</v>
      </c>
      <c r="H581">
        <v>87</v>
      </c>
      <c r="I581" s="5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 cm="1">
        <f t="array" ref="Q581:R581">_xlfn.TEXTSPLIT(P581,"/")</f>
        <v>music</v>
      </c>
      <c r="R581" t="str">
        <v>jazz</v>
      </c>
      <c r="S581" s="9">
        <f t="shared" si="38"/>
        <v>40762.208333333336</v>
      </c>
      <c r="T581" s="9">
        <f t="shared" si="39"/>
        <v>40774.208333333336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6">
        <f t="shared" si="36"/>
        <v>341.5022831050228</v>
      </c>
      <c r="G582" t="s">
        <v>20</v>
      </c>
      <c r="H582">
        <v>3116</v>
      </c>
      <c r="I582" s="5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 cm="1">
        <f t="array" ref="Q582:R582">_xlfn.TEXTSPLIT(P582,"/")</f>
        <v>theater</v>
      </c>
      <c r="R582" t="str">
        <v>plays</v>
      </c>
      <c r="S582" s="9">
        <f t="shared" si="38"/>
        <v>41696.25</v>
      </c>
      <c r="T582" s="9">
        <f t="shared" si="39"/>
        <v>41704.25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6">
        <f t="shared" si="36"/>
        <v>64.016666666666666</v>
      </c>
      <c r="G583" t="s">
        <v>14</v>
      </c>
      <c r="H583">
        <v>71</v>
      </c>
      <c r="I583" s="5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 cm="1">
        <f t="array" ref="Q583:R583">_xlfn.TEXTSPLIT(P583,"/")</f>
        <v>technology</v>
      </c>
      <c r="R583" t="str">
        <v>web</v>
      </c>
      <c r="S583" s="9">
        <f t="shared" si="38"/>
        <v>40662.208333333336</v>
      </c>
      <c r="T583" s="9">
        <f t="shared" si="39"/>
        <v>40677.208333333336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6">
        <f t="shared" si="36"/>
        <v>52.080459770114942</v>
      </c>
      <c r="G584" t="s">
        <v>14</v>
      </c>
      <c r="H584">
        <v>42</v>
      </c>
      <c r="I584" s="5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 cm="1">
        <f t="array" ref="Q584:R584">_xlfn.TEXTSPLIT(P584,"/")</f>
        <v>games</v>
      </c>
      <c r="R584" t="str">
        <v>video games</v>
      </c>
      <c r="S584" s="9">
        <f t="shared" si="38"/>
        <v>42165.208333333328</v>
      </c>
      <c r="T584" s="9">
        <f t="shared" si="39"/>
        <v>42170.208333333328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6">
        <f t="shared" si="36"/>
        <v>322.40211640211641</v>
      </c>
      <c r="G585" t="s">
        <v>20</v>
      </c>
      <c r="H585">
        <v>909</v>
      </c>
      <c r="I585" s="5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 cm="1">
        <f t="array" ref="Q585:R585">_xlfn.TEXTSPLIT(P585,"/")</f>
        <v>film &amp; video</v>
      </c>
      <c r="R585" t="str">
        <v>documentary</v>
      </c>
      <c r="S585" s="9">
        <f t="shared" si="38"/>
        <v>40959.25</v>
      </c>
      <c r="T585" s="9">
        <f t="shared" si="39"/>
        <v>40976.25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6">
        <f t="shared" si="36"/>
        <v>119.50810185185186</v>
      </c>
      <c r="G586" t="s">
        <v>20</v>
      </c>
      <c r="H586">
        <v>1613</v>
      </c>
      <c r="I586" s="5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 cm="1">
        <f t="array" ref="Q586:R586">_xlfn.TEXTSPLIT(P586,"/")</f>
        <v>technology</v>
      </c>
      <c r="R586" t="str">
        <v>web</v>
      </c>
      <c r="S586" s="9">
        <f t="shared" si="38"/>
        <v>41024.208333333336</v>
      </c>
      <c r="T586" s="9">
        <f t="shared" si="39"/>
        <v>41038.208333333336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6">
        <f t="shared" si="36"/>
        <v>146.79775280898878</v>
      </c>
      <c r="G587" t="s">
        <v>20</v>
      </c>
      <c r="H587">
        <v>136</v>
      </c>
      <c r="I587" s="5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 cm="1">
        <f t="array" ref="Q587:R587">_xlfn.TEXTSPLIT(P587,"/")</f>
        <v>publishing</v>
      </c>
      <c r="R587" t="str">
        <v>translations</v>
      </c>
      <c r="S587" s="9">
        <f t="shared" si="38"/>
        <v>40255.208333333336</v>
      </c>
      <c r="T587" s="9">
        <f t="shared" si="39"/>
        <v>40265.208333333336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6">
        <f t="shared" si="36"/>
        <v>950.57142857142856</v>
      </c>
      <c r="G588" t="s">
        <v>20</v>
      </c>
      <c r="H588">
        <v>130</v>
      </c>
      <c r="I588" s="5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 cm="1">
        <f t="array" ref="Q588:R588">_xlfn.TEXTSPLIT(P588,"/")</f>
        <v>music</v>
      </c>
      <c r="R588" t="str">
        <v>rock</v>
      </c>
      <c r="S588" s="9">
        <f t="shared" si="38"/>
        <v>40499.25</v>
      </c>
      <c r="T588" s="9">
        <f t="shared" si="39"/>
        <v>40518.25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6">
        <f t="shared" si="36"/>
        <v>72.893617021276597</v>
      </c>
      <c r="G589" t="s">
        <v>14</v>
      </c>
      <c r="H589">
        <v>156</v>
      </c>
      <c r="I589" s="5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 cm="1">
        <f t="array" ref="Q589:R589">_xlfn.TEXTSPLIT(P589,"/")</f>
        <v>food</v>
      </c>
      <c r="R589" t="str">
        <v>food trucks</v>
      </c>
      <c r="S589" s="9">
        <f t="shared" si="38"/>
        <v>43484.25</v>
      </c>
      <c r="T589" s="9">
        <f t="shared" si="39"/>
        <v>43536.208333333328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6">
        <f t="shared" si="36"/>
        <v>79.008248730964468</v>
      </c>
      <c r="G590" t="s">
        <v>14</v>
      </c>
      <c r="H590">
        <v>1368</v>
      </c>
      <c r="I590" s="5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 cm="1">
        <f t="array" ref="Q590:R590">_xlfn.TEXTSPLIT(P590,"/")</f>
        <v>theater</v>
      </c>
      <c r="R590" t="str">
        <v>plays</v>
      </c>
      <c r="S590" s="9">
        <f t="shared" si="38"/>
        <v>40262.208333333336</v>
      </c>
      <c r="T590" s="9">
        <f t="shared" si="39"/>
        <v>40293.208333333336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6">
        <f t="shared" si="36"/>
        <v>64.721518987341781</v>
      </c>
      <c r="G591" t="s">
        <v>14</v>
      </c>
      <c r="H591">
        <v>102</v>
      </c>
      <c r="I591" s="5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 cm="1">
        <f t="array" ref="Q591:R591">_xlfn.TEXTSPLIT(P591,"/")</f>
        <v>film &amp; video</v>
      </c>
      <c r="R591" t="str">
        <v>documentary</v>
      </c>
      <c r="S591" s="9">
        <f t="shared" si="38"/>
        <v>42190.208333333328</v>
      </c>
      <c r="T591" s="9">
        <f t="shared" si="39"/>
        <v>42197.208333333328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6">
        <f t="shared" si="36"/>
        <v>82.028169014084511</v>
      </c>
      <c r="G592" t="s">
        <v>14</v>
      </c>
      <c r="H592">
        <v>86</v>
      </c>
      <c r="I592" s="5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 cm="1">
        <f t="array" ref="Q592:R592">_xlfn.TEXTSPLIT(P592,"/")</f>
        <v>publishing</v>
      </c>
      <c r="R592" t="str">
        <v>radio &amp; podcasts</v>
      </c>
      <c r="S592" s="9">
        <f t="shared" si="38"/>
        <v>41994.25</v>
      </c>
      <c r="T592" s="9">
        <f t="shared" si="39"/>
        <v>42005.25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6">
        <f t="shared" si="36"/>
        <v>1037.6666666666667</v>
      </c>
      <c r="G593" t="s">
        <v>20</v>
      </c>
      <c r="H593">
        <v>102</v>
      </c>
      <c r="I593" s="5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 cm="1">
        <f t="array" ref="Q593:R593">_xlfn.TEXTSPLIT(P593,"/")</f>
        <v>games</v>
      </c>
      <c r="R593" t="str">
        <v>video games</v>
      </c>
      <c r="S593" s="9">
        <f t="shared" si="38"/>
        <v>40373.208333333336</v>
      </c>
      <c r="T593" s="9">
        <f t="shared" si="39"/>
        <v>40383.208333333336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6">
        <f t="shared" si="36"/>
        <v>12.910076530612244</v>
      </c>
      <c r="G594" t="s">
        <v>14</v>
      </c>
      <c r="H594">
        <v>253</v>
      </c>
      <c r="I594" s="5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 cm="1">
        <f t="array" ref="Q594:R594">_xlfn.TEXTSPLIT(P594,"/")</f>
        <v>theater</v>
      </c>
      <c r="R594" t="str">
        <v>plays</v>
      </c>
      <c r="S594" s="9">
        <f t="shared" si="38"/>
        <v>41789.208333333336</v>
      </c>
      <c r="T594" s="9">
        <f t="shared" si="39"/>
        <v>41798.208333333336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6">
        <f t="shared" si="36"/>
        <v>154.84210526315789</v>
      </c>
      <c r="G595" t="s">
        <v>20</v>
      </c>
      <c r="H595">
        <v>4006</v>
      </c>
      <c r="I595" s="5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 cm="1">
        <f t="array" ref="Q595:R595">_xlfn.TEXTSPLIT(P595,"/")</f>
        <v>film &amp; video</v>
      </c>
      <c r="R595" t="str">
        <v>animation</v>
      </c>
      <c r="S595" s="9">
        <f t="shared" si="38"/>
        <v>41724.208333333336</v>
      </c>
      <c r="T595" s="9">
        <f t="shared" si="39"/>
        <v>41737.208333333336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6">
        <f t="shared" si="36"/>
        <v>7.0991735537190088</v>
      </c>
      <c r="G596" t="s">
        <v>14</v>
      </c>
      <c r="H596">
        <v>157</v>
      </c>
      <c r="I596" s="5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 cm="1">
        <f t="array" ref="Q596:R596">_xlfn.TEXTSPLIT(P596,"/")</f>
        <v>theater</v>
      </c>
      <c r="R596" t="str">
        <v>plays</v>
      </c>
      <c r="S596" s="9">
        <f t="shared" si="38"/>
        <v>42548.208333333328</v>
      </c>
      <c r="T596" s="9">
        <f t="shared" si="39"/>
        <v>42551.208333333328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6">
        <f t="shared" si="36"/>
        <v>208.52773826458036</v>
      </c>
      <c r="G597" t="s">
        <v>20</v>
      </c>
      <c r="H597">
        <v>1629</v>
      </c>
      <c r="I597" s="5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 cm="1">
        <f t="array" ref="Q597:R597">_xlfn.TEXTSPLIT(P597,"/")</f>
        <v>theater</v>
      </c>
      <c r="R597" t="str">
        <v>plays</v>
      </c>
      <c r="S597" s="9">
        <f t="shared" si="38"/>
        <v>40253.208333333336</v>
      </c>
      <c r="T597" s="9">
        <f t="shared" si="39"/>
        <v>40274.208333333336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6">
        <f t="shared" si="36"/>
        <v>99.683544303797461</v>
      </c>
      <c r="G598" t="s">
        <v>14</v>
      </c>
      <c r="H598">
        <v>183</v>
      </c>
      <c r="I598" s="5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 cm="1">
        <f t="array" ref="Q598:R598">_xlfn.TEXTSPLIT(P598,"/")</f>
        <v>film &amp; video</v>
      </c>
      <c r="R598" t="str">
        <v>drama</v>
      </c>
      <c r="S598" s="9">
        <f t="shared" si="38"/>
        <v>42434.25</v>
      </c>
      <c r="T598" s="9">
        <f t="shared" si="39"/>
        <v>42441.25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6">
        <f t="shared" si="36"/>
        <v>201.59756097560978</v>
      </c>
      <c r="G599" t="s">
        <v>20</v>
      </c>
      <c r="H599">
        <v>2188</v>
      </c>
      <c r="I599" s="5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 cm="1">
        <f t="array" ref="Q599:R599">_xlfn.TEXTSPLIT(P599,"/")</f>
        <v>theater</v>
      </c>
      <c r="R599" t="str">
        <v>plays</v>
      </c>
      <c r="S599" s="9">
        <f t="shared" si="38"/>
        <v>43786.25</v>
      </c>
      <c r="T599" s="9">
        <f t="shared" si="39"/>
        <v>43804.25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6">
        <f t="shared" si="36"/>
        <v>162.09032258064516</v>
      </c>
      <c r="G600" t="s">
        <v>20</v>
      </c>
      <c r="H600">
        <v>2409</v>
      </c>
      <c r="I600" s="5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 cm="1">
        <f t="array" ref="Q600:R600">_xlfn.TEXTSPLIT(P600,"/")</f>
        <v>music</v>
      </c>
      <c r="R600" t="str">
        <v>rock</v>
      </c>
      <c r="S600" s="9">
        <f t="shared" si="38"/>
        <v>40344.208333333336</v>
      </c>
      <c r="T600" s="9">
        <f t="shared" si="39"/>
        <v>40373.208333333336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6">
        <f t="shared" si="36"/>
        <v>3.6436208125445471</v>
      </c>
      <c r="G601" t="s">
        <v>14</v>
      </c>
      <c r="H601">
        <v>82</v>
      </c>
      <c r="I601" s="5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 cm="1">
        <f t="array" ref="Q601:R601">_xlfn.TEXTSPLIT(P601,"/")</f>
        <v>film &amp; video</v>
      </c>
      <c r="R601" t="str">
        <v>documentary</v>
      </c>
      <c r="S601" s="9">
        <f t="shared" si="38"/>
        <v>42047.25</v>
      </c>
      <c r="T601" s="9">
        <f t="shared" si="39"/>
        <v>42055.25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6">
        <f t="shared" si="36"/>
        <v>5</v>
      </c>
      <c r="G602" t="s">
        <v>14</v>
      </c>
      <c r="H602">
        <v>1</v>
      </c>
      <c r="I602" s="5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 cm="1">
        <f t="array" ref="Q602:R602">_xlfn.TEXTSPLIT(P602,"/")</f>
        <v>food</v>
      </c>
      <c r="R602" t="str">
        <v>food trucks</v>
      </c>
      <c r="S602" s="9">
        <f t="shared" si="38"/>
        <v>41485.208333333336</v>
      </c>
      <c r="T602" s="9">
        <f t="shared" si="39"/>
        <v>41497.208333333336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6">
        <f t="shared" si="36"/>
        <v>206.63492063492063</v>
      </c>
      <c r="G603" t="s">
        <v>20</v>
      </c>
      <c r="H603">
        <v>194</v>
      </c>
      <c r="I603" s="5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 cm="1">
        <f t="array" ref="Q603:R603">_xlfn.TEXTSPLIT(P603,"/")</f>
        <v>technology</v>
      </c>
      <c r="R603" t="str">
        <v>wearables</v>
      </c>
      <c r="S603" s="9">
        <f t="shared" si="38"/>
        <v>41789.208333333336</v>
      </c>
      <c r="T603" s="9">
        <f t="shared" si="39"/>
        <v>41806.208333333336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6">
        <f t="shared" si="36"/>
        <v>128.23628691983123</v>
      </c>
      <c r="G604" t="s">
        <v>20</v>
      </c>
      <c r="H604">
        <v>1140</v>
      </c>
      <c r="I604" s="5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 cm="1">
        <f t="array" ref="Q604:R604">_xlfn.TEXTSPLIT(P604,"/")</f>
        <v>theater</v>
      </c>
      <c r="R604" t="str">
        <v>plays</v>
      </c>
      <c r="S604" s="9">
        <f t="shared" si="38"/>
        <v>42160.208333333328</v>
      </c>
      <c r="T604" s="9">
        <f t="shared" si="39"/>
        <v>42171.208333333328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6">
        <f t="shared" si="36"/>
        <v>119.66037735849055</v>
      </c>
      <c r="G605" t="s">
        <v>20</v>
      </c>
      <c r="H605">
        <v>102</v>
      </c>
      <c r="I605" s="5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 cm="1">
        <f t="array" ref="Q605:R605">_xlfn.TEXTSPLIT(P605,"/")</f>
        <v>theater</v>
      </c>
      <c r="R605" t="str">
        <v>plays</v>
      </c>
      <c r="S605" s="9">
        <f t="shared" si="38"/>
        <v>43573.208333333328</v>
      </c>
      <c r="T605" s="9">
        <f t="shared" si="39"/>
        <v>43600.208333333328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6">
        <f t="shared" si="36"/>
        <v>170.73055242390078</v>
      </c>
      <c r="G606" t="s">
        <v>20</v>
      </c>
      <c r="H606">
        <v>2857</v>
      </c>
      <c r="I606" s="5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 cm="1">
        <f t="array" ref="Q606:R606">_xlfn.TEXTSPLIT(P606,"/")</f>
        <v>theater</v>
      </c>
      <c r="R606" t="str">
        <v>plays</v>
      </c>
      <c r="S606" s="9">
        <f t="shared" si="38"/>
        <v>40565.25</v>
      </c>
      <c r="T606" s="9">
        <f t="shared" si="39"/>
        <v>40586.25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6">
        <f t="shared" si="36"/>
        <v>187.21212121212122</v>
      </c>
      <c r="G607" t="s">
        <v>20</v>
      </c>
      <c r="H607">
        <v>107</v>
      </c>
      <c r="I607" s="5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 cm="1">
        <f t="array" ref="Q607:R607">_xlfn.TEXTSPLIT(P607,"/")</f>
        <v>publishing</v>
      </c>
      <c r="R607" t="str">
        <v>nonfiction</v>
      </c>
      <c r="S607" s="9">
        <f t="shared" si="38"/>
        <v>42280.208333333328</v>
      </c>
      <c r="T607" s="9">
        <f t="shared" si="39"/>
        <v>42321.25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6">
        <f t="shared" si="36"/>
        <v>188.38235294117646</v>
      </c>
      <c r="G608" t="s">
        <v>20</v>
      </c>
      <c r="H608">
        <v>160</v>
      </c>
      <c r="I608" s="5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 cm="1">
        <f t="array" ref="Q608:R608">_xlfn.TEXTSPLIT(P608,"/")</f>
        <v>music</v>
      </c>
      <c r="R608" t="str">
        <v>rock</v>
      </c>
      <c r="S608" s="9">
        <f t="shared" si="38"/>
        <v>42436.25</v>
      </c>
      <c r="T608" s="9">
        <f t="shared" si="39"/>
        <v>42447.208333333328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6">
        <f t="shared" si="36"/>
        <v>131.29869186046511</v>
      </c>
      <c r="G609" t="s">
        <v>20</v>
      </c>
      <c r="H609">
        <v>2230</v>
      </c>
      <c r="I609" s="5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 cm="1">
        <f t="array" ref="Q609:R609">_xlfn.TEXTSPLIT(P609,"/")</f>
        <v>food</v>
      </c>
      <c r="R609" t="str">
        <v>food trucks</v>
      </c>
      <c r="S609" s="9">
        <f t="shared" si="38"/>
        <v>41721.208333333336</v>
      </c>
      <c r="T609" s="9">
        <f t="shared" si="39"/>
        <v>41723.208333333336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6">
        <f t="shared" si="36"/>
        <v>283.97435897435901</v>
      </c>
      <c r="G610" t="s">
        <v>20</v>
      </c>
      <c r="H610">
        <v>316</v>
      </c>
      <c r="I610" s="5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 cm="1">
        <f t="array" ref="Q610:R610">_xlfn.TEXTSPLIT(P610,"/")</f>
        <v>music</v>
      </c>
      <c r="R610" t="str">
        <v>jazz</v>
      </c>
      <c r="S610" s="9">
        <f t="shared" si="38"/>
        <v>43530.25</v>
      </c>
      <c r="T610" s="9">
        <f t="shared" si="39"/>
        <v>43534.25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6">
        <f t="shared" si="36"/>
        <v>120.41999999999999</v>
      </c>
      <c r="G611" t="s">
        <v>20</v>
      </c>
      <c r="H611">
        <v>117</v>
      </c>
      <c r="I611" s="5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 cm="1">
        <f t="array" ref="Q611:R611">_xlfn.TEXTSPLIT(P611,"/")</f>
        <v>film &amp; video</v>
      </c>
      <c r="R611" t="str">
        <v>science fiction</v>
      </c>
      <c r="S611" s="9">
        <f t="shared" si="38"/>
        <v>43481.25</v>
      </c>
      <c r="T611" s="9">
        <f t="shared" si="39"/>
        <v>43498.25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6">
        <f t="shared" si="36"/>
        <v>419.0560747663551</v>
      </c>
      <c r="G612" t="s">
        <v>20</v>
      </c>
      <c r="H612">
        <v>6406</v>
      </c>
      <c r="I612" s="5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 cm="1">
        <f t="array" ref="Q612:R612">_xlfn.TEXTSPLIT(P612,"/")</f>
        <v>theater</v>
      </c>
      <c r="R612" t="str">
        <v>plays</v>
      </c>
      <c r="S612" s="9">
        <f t="shared" si="38"/>
        <v>41259.25</v>
      </c>
      <c r="T612" s="9">
        <f t="shared" si="39"/>
        <v>41273.25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6">
        <f t="shared" si="36"/>
        <v>13.853658536585368</v>
      </c>
      <c r="G613" t="s">
        <v>74</v>
      </c>
      <c r="H613">
        <v>15</v>
      </c>
      <c r="I613" s="5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 cm="1">
        <f t="array" ref="Q613:R613">_xlfn.TEXTSPLIT(P613,"/")</f>
        <v>theater</v>
      </c>
      <c r="R613" t="str">
        <v>plays</v>
      </c>
      <c r="S613" s="9">
        <f t="shared" si="38"/>
        <v>41480.208333333336</v>
      </c>
      <c r="T613" s="9">
        <f t="shared" si="39"/>
        <v>41492.208333333336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6">
        <f t="shared" si="36"/>
        <v>139.43548387096774</v>
      </c>
      <c r="G614" t="s">
        <v>20</v>
      </c>
      <c r="H614">
        <v>192</v>
      </c>
      <c r="I614" s="5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 cm="1">
        <f t="array" ref="Q614:R614">_xlfn.TEXTSPLIT(P614,"/")</f>
        <v>music</v>
      </c>
      <c r="R614" t="str">
        <v>electric music</v>
      </c>
      <c r="S614" s="9">
        <f t="shared" si="38"/>
        <v>40474.208333333336</v>
      </c>
      <c r="T614" s="9">
        <f t="shared" si="39"/>
        <v>40497.25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6">
        <f t="shared" si="36"/>
        <v>174</v>
      </c>
      <c r="G615" t="s">
        <v>20</v>
      </c>
      <c r="H615">
        <v>26</v>
      </c>
      <c r="I615" s="5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 cm="1">
        <f t="array" ref="Q615:R615">_xlfn.TEXTSPLIT(P615,"/")</f>
        <v>theater</v>
      </c>
      <c r="R615" t="str">
        <v>plays</v>
      </c>
      <c r="S615" s="9">
        <f t="shared" si="38"/>
        <v>42973.208333333328</v>
      </c>
      <c r="T615" s="9">
        <f t="shared" si="39"/>
        <v>42982.208333333328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6">
        <f t="shared" si="36"/>
        <v>155.49056603773585</v>
      </c>
      <c r="G616" t="s">
        <v>20</v>
      </c>
      <c r="H616">
        <v>723</v>
      </c>
      <c r="I616" s="5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 cm="1">
        <f t="array" ref="Q616:R616">_xlfn.TEXTSPLIT(P616,"/")</f>
        <v>theater</v>
      </c>
      <c r="R616" t="str">
        <v>plays</v>
      </c>
      <c r="S616" s="9">
        <f t="shared" si="38"/>
        <v>42746.25</v>
      </c>
      <c r="T616" s="9">
        <f t="shared" si="39"/>
        <v>42764.25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6">
        <f t="shared" si="36"/>
        <v>170.44705882352943</v>
      </c>
      <c r="G617" t="s">
        <v>20</v>
      </c>
      <c r="H617">
        <v>170</v>
      </c>
      <c r="I617" s="5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 cm="1">
        <f t="array" ref="Q617:R617">_xlfn.TEXTSPLIT(P617,"/")</f>
        <v>theater</v>
      </c>
      <c r="R617" t="str">
        <v>plays</v>
      </c>
      <c r="S617" s="9">
        <f t="shared" si="38"/>
        <v>42489.208333333328</v>
      </c>
      <c r="T617" s="9">
        <f t="shared" si="39"/>
        <v>42499.208333333328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6">
        <f t="shared" si="36"/>
        <v>189.515625</v>
      </c>
      <c r="G618" t="s">
        <v>20</v>
      </c>
      <c r="H618">
        <v>238</v>
      </c>
      <c r="I618" s="5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 cm="1">
        <f t="array" ref="Q618:R618">_xlfn.TEXTSPLIT(P618,"/")</f>
        <v>music</v>
      </c>
      <c r="R618" t="str">
        <v>indie rock</v>
      </c>
      <c r="S618" s="9">
        <f t="shared" si="38"/>
        <v>41537.208333333336</v>
      </c>
      <c r="T618" s="9">
        <f t="shared" si="39"/>
        <v>41538.208333333336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6">
        <f t="shared" si="36"/>
        <v>249.71428571428572</v>
      </c>
      <c r="G619" t="s">
        <v>20</v>
      </c>
      <c r="H619">
        <v>55</v>
      </c>
      <c r="I619" s="5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 cm="1">
        <f t="array" ref="Q619:R619">_xlfn.TEXTSPLIT(P619,"/")</f>
        <v>theater</v>
      </c>
      <c r="R619" t="str">
        <v>plays</v>
      </c>
      <c r="S619" s="9">
        <f t="shared" si="38"/>
        <v>41794.208333333336</v>
      </c>
      <c r="T619" s="9">
        <f t="shared" si="39"/>
        <v>41804.208333333336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6">
        <f t="shared" si="36"/>
        <v>48.860523665659613</v>
      </c>
      <c r="G620" t="s">
        <v>14</v>
      </c>
      <c r="H620">
        <v>1198</v>
      </c>
      <c r="I620" s="5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 cm="1">
        <f t="array" ref="Q620:R620">_xlfn.TEXTSPLIT(P620,"/")</f>
        <v>publishing</v>
      </c>
      <c r="R620" t="str">
        <v>nonfiction</v>
      </c>
      <c r="S620" s="9">
        <f t="shared" si="38"/>
        <v>41396.208333333336</v>
      </c>
      <c r="T620" s="9">
        <f t="shared" si="39"/>
        <v>41417.208333333336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6">
        <f t="shared" si="36"/>
        <v>28.461970393057683</v>
      </c>
      <c r="G621" t="s">
        <v>14</v>
      </c>
      <c r="H621">
        <v>648</v>
      </c>
      <c r="I621" s="5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 cm="1">
        <f t="array" ref="Q621:R621">_xlfn.TEXTSPLIT(P621,"/")</f>
        <v>theater</v>
      </c>
      <c r="R621" t="str">
        <v>plays</v>
      </c>
      <c r="S621" s="9">
        <f t="shared" si="38"/>
        <v>40669.208333333336</v>
      </c>
      <c r="T621" s="9">
        <f t="shared" si="39"/>
        <v>40670.208333333336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6">
        <f t="shared" si="36"/>
        <v>268.02325581395348</v>
      </c>
      <c r="G622" t="s">
        <v>20</v>
      </c>
      <c r="H622">
        <v>128</v>
      </c>
      <c r="I622" s="5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 cm="1">
        <f t="array" ref="Q622:R622">_xlfn.TEXTSPLIT(P622,"/")</f>
        <v>photography</v>
      </c>
      <c r="R622" t="str">
        <v>photography books</v>
      </c>
      <c r="S622" s="9">
        <f t="shared" si="38"/>
        <v>42559.208333333328</v>
      </c>
      <c r="T622" s="9">
        <f t="shared" si="39"/>
        <v>42563.208333333328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6">
        <f t="shared" si="36"/>
        <v>619.80078125</v>
      </c>
      <c r="G623" t="s">
        <v>20</v>
      </c>
      <c r="H623">
        <v>2144</v>
      </c>
      <c r="I623" s="5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 cm="1">
        <f t="array" ref="Q623:R623">_xlfn.TEXTSPLIT(P623,"/")</f>
        <v>theater</v>
      </c>
      <c r="R623" t="str">
        <v>plays</v>
      </c>
      <c r="S623" s="9">
        <f t="shared" si="38"/>
        <v>42626.208333333328</v>
      </c>
      <c r="T623" s="9">
        <f t="shared" si="39"/>
        <v>42631.208333333328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6">
        <f t="shared" si="36"/>
        <v>3.1301587301587301</v>
      </c>
      <c r="G624" t="s">
        <v>14</v>
      </c>
      <c r="H624">
        <v>64</v>
      </c>
      <c r="I624" s="5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 cm="1">
        <f t="array" ref="Q624:R624">_xlfn.TEXTSPLIT(P624,"/")</f>
        <v>music</v>
      </c>
      <c r="R624" t="str">
        <v>indie rock</v>
      </c>
      <c r="S624" s="9">
        <f t="shared" si="38"/>
        <v>43205.208333333328</v>
      </c>
      <c r="T624" s="9">
        <f t="shared" si="39"/>
        <v>43231.208333333328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6">
        <f t="shared" si="36"/>
        <v>159.92152704135739</v>
      </c>
      <c r="G625" t="s">
        <v>20</v>
      </c>
      <c r="H625">
        <v>2693</v>
      </c>
      <c r="I625" s="5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 cm="1">
        <f t="array" ref="Q625:R625">_xlfn.TEXTSPLIT(P625,"/")</f>
        <v>theater</v>
      </c>
      <c r="R625" t="str">
        <v>plays</v>
      </c>
      <c r="S625" s="9">
        <f t="shared" si="38"/>
        <v>42201.208333333328</v>
      </c>
      <c r="T625" s="9">
        <f t="shared" si="39"/>
        <v>42206.208333333328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6">
        <f t="shared" si="36"/>
        <v>279.39215686274508</v>
      </c>
      <c r="G626" t="s">
        <v>20</v>
      </c>
      <c r="H626">
        <v>432</v>
      </c>
      <c r="I626" s="5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 cm="1">
        <f t="array" ref="Q626:R626">_xlfn.TEXTSPLIT(P626,"/")</f>
        <v>photography</v>
      </c>
      <c r="R626" t="str">
        <v>photography books</v>
      </c>
      <c r="S626" s="9">
        <f t="shared" si="38"/>
        <v>42029.25</v>
      </c>
      <c r="T626" s="9">
        <f t="shared" si="39"/>
        <v>42035.25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6">
        <f t="shared" si="36"/>
        <v>77.373333333333335</v>
      </c>
      <c r="G627" t="s">
        <v>14</v>
      </c>
      <c r="H627">
        <v>62</v>
      </c>
      <c r="I627" s="5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 cm="1">
        <f t="array" ref="Q627:R627">_xlfn.TEXTSPLIT(P627,"/")</f>
        <v>theater</v>
      </c>
      <c r="R627" t="str">
        <v>plays</v>
      </c>
      <c r="S627" s="9">
        <f t="shared" si="38"/>
        <v>43857.25</v>
      </c>
      <c r="T627" s="9">
        <f t="shared" si="39"/>
        <v>43871.25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6">
        <f t="shared" si="36"/>
        <v>206.32812500000003</v>
      </c>
      <c r="G628" t="s">
        <v>20</v>
      </c>
      <c r="H628">
        <v>189</v>
      </c>
      <c r="I628" s="5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 cm="1">
        <f t="array" ref="Q628:R628">_xlfn.TEXTSPLIT(P628,"/")</f>
        <v>theater</v>
      </c>
      <c r="R628" t="str">
        <v>plays</v>
      </c>
      <c r="S628" s="9">
        <f t="shared" si="38"/>
        <v>40449.208333333336</v>
      </c>
      <c r="T628" s="9">
        <f t="shared" si="39"/>
        <v>40458.208333333336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6">
        <f t="shared" si="36"/>
        <v>694.25</v>
      </c>
      <c r="G629" t="s">
        <v>20</v>
      </c>
      <c r="H629">
        <v>154</v>
      </c>
      <c r="I629" s="5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 cm="1">
        <f t="array" ref="Q629:R629">_xlfn.TEXTSPLIT(P629,"/")</f>
        <v>food</v>
      </c>
      <c r="R629" t="str">
        <v>food trucks</v>
      </c>
      <c r="S629" s="9">
        <f t="shared" si="38"/>
        <v>40345.208333333336</v>
      </c>
      <c r="T629" s="9">
        <f t="shared" si="39"/>
        <v>40369.208333333336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6">
        <f t="shared" si="36"/>
        <v>151.78947368421052</v>
      </c>
      <c r="G630" t="s">
        <v>20</v>
      </c>
      <c r="H630">
        <v>96</v>
      </c>
      <c r="I630" s="5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 cm="1">
        <f t="array" ref="Q630:R630">_xlfn.TEXTSPLIT(P630,"/")</f>
        <v>music</v>
      </c>
      <c r="R630" t="str">
        <v>indie rock</v>
      </c>
      <c r="S630" s="9">
        <f t="shared" si="38"/>
        <v>40455.208333333336</v>
      </c>
      <c r="T630" s="9">
        <f t="shared" si="39"/>
        <v>40458.208333333336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6">
        <f t="shared" si="36"/>
        <v>64.58207217694995</v>
      </c>
      <c r="G631" t="s">
        <v>14</v>
      </c>
      <c r="H631">
        <v>750</v>
      </c>
      <c r="I631" s="5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 cm="1">
        <f t="array" ref="Q631:R631">_xlfn.TEXTSPLIT(P631,"/")</f>
        <v>theater</v>
      </c>
      <c r="R631" t="str">
        <v>plays</v>
      </c>
      <c r="S631" s="9">
        <f t="shared" si="38"/>
        <v>42557.208333333328</v>
      </c>
      <c r="T631" s="9">
        <f t="shared" si="39"/>
        <v>42559.208333333328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6">
        <f t="shared" si="36"/>
        <v>62.873684210526314</v>
      </c>
      <c r="G632" t="s">
        <v>74</v>
      </c>
      <c r="H632">
        <v>87</v>
      </c>
      <c r="I632" s="5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 cm="1">
        <f t="array" ref="Q632:R632">_xlfn.TEXTSPLIT(P632,"/")</f>
        <v>theater</v>
      </c>
      <c r="R632" t="str">
        <v>plays</v>
      </c>
      <c r="S632" s="9">
        <f t="shared" si="38"/>
        <v>43586.208333333328</v>
      </c>
      <c r="T632" s="9">
        <f t="shared" si="39"/>
        <v>43597.208333333328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6">
        <f t="shared" si="36"/>
        <v>310.39864864864865</v>
      </c>
      <c r="G633" t="s">
        <v>20</v>
      </c>
      <c r="H633">
        <v>3063</v>
      </c>
      <c r="I633" s="5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 cm="1">
        <f t="array" ref="Q633:R633">_xlfn.TEXTSPLIT(P633,"/")</f>
        <v>theater</v>
      </c>
      <c r="R633" t="str">
        <v>plays</v>
      </c>
      <c r="S633" s="9">
        <f t="shared" si="38"/>
        <v>43550.208333333328</v>
      </c>
      <c r="T633" s="9">
        <f t="shared" si="39"/>
        <v>43554.208333333328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6">
        <f t="shared" si="36"/>
        <v>42.859916782246884</v>
      </c>
      <c r="G634" t="s">
        <v>47</v>
      </c>
      <c r="H634">
        <v>278</v>
      </c>
      <c r="I634" s="5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 cm="1">
        <f t="array" ref="Q634:R634">_xlfn.TEXTSPLIT(P634,"/")</f>
        <v>theater</v>
      </c>
      <c r="R634" t="str">
        <v>plays</v>
      </c>
      <c r="S634" s="9">
        <f t="shared" si="38"/>
        <v>41945.208333333336</v>
      </c>
      <c r="T634" s="9">
        <f t="shared" si="39"/>
        <v>41963.25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6">
        <f t="shared" si="36"/>
        <v>83.119402985074629</v>
      </c>
      <c r="G635" t="s">
        <v>14</v>
      </c>
      <c r="H635">
        <v>105</v>
      </c>
      <c r="I635" s="5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 cm="1">
        <f t="array" ref="Q635:R635">_xlfn.TEXTSPLIT(P635,"/")</f>
        <v>film &amp; video</v>
      </c>
      <c r="R635" t="str">
        <v>animation</v>
      </c>
      <c r="S635" s="9">
        <f t="shared" si="38"/>
        <v>42315.25</v>
      </c>
      <c r="T635" s="9">
        <f t="shared" si="39"/>
        <v>42319.25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6">
        <f t="shared" si="36"/>
        <v>78.531302876480552</v>
      </c>
      <c r="G636" t="s">
        <v>74</v>
      </c>
      <c r="H636">
        <v>1658</v>
      </c>
      <c r="I636" s="5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 cm="1">
        <f t="array" ref="Q636:R636">_xlfn.TEXTSPLIT(P636,"/")</f>
        <v>film &amp; video</v>
      </c>
      <c r="R636" t="str">
        <v>television</v>
      </c>
      <c r="S636" s="9">
        <f t="shared" si="38"/>
        <v>42819.208333333328</v>
      </c>
      <c r="T636" s="9">
        <f t="shared" si="39"/>
        <v>42833.208333333328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6">
        <f t="shared" si="36"/>
        <v>114.09352517985612</v>
      </c>
      <c r="G637" t="s">
        <v>20</v>
      </c>
      <c r="H637">
        <v>2266</v>
      </c>
      <c r="I637" s="5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 cm="1">
        <f t="array" ref="Q637:R637">_xlfn.TEXTSPLIT(P637,"/")</f>
        <v>film &amp; video</v>
      </c>
      <c r="R637" t="str">
        <v>television</v>
      </c>
      <c r="S637" s="9">
        <f t="shared" si="38"/>
        <v>41314.25</v>
      </c>
      <c r="T637" s="9">
        <f t="shared" si="39"/>
        <v>41346.208333333336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6">
        <f t="shared" si="36"/>
        <v>64.537683358624179</v>
      </c>
      <c r="G638" t="s">
        <v>14</v>
      </c>
      <c r="H638">
        <v>2604</v>
      </c>
      <c r="I638" s="5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 cm="1">
        <f t="array" ref="Q638:R638">_xlfn.TEXTSPLIT(P638,"/")</f>
        <v>film &amp; video</v>
      </c>
      <c r="R638" t="str">
        <v>animation</v>
      </c>
      <c r="S638" s="9">
        <f t="shared" si="38"/>
        <v>40926.25</v>
      </c>
      <c r="T638" s="9">
        <f t="shared" si="39"/>
        <v>40971.25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6">
        <f t="shared" si="36"/>
        <v>79.411764705882348</v>
      </c>
      <c r="G639" t="s">
        <v>14</v>
      </c>
      <c r="H639">
        <v>65</v>
      </c>
      <c r="I639" s="5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 cm="1">
        <f t="array" ref="Q639:R639">_xlfn.TEXTSPLIT(P639,"/")</f>
        <v>theater</v>
      </c>
      <c r="R639" t="str">
        <v>plays</v>
      </c>
      <c r="S639" s="9">
        <f t="shared" si="38"/>
        <v>42688.25</v>
      </c>
      <c r="T639" s="9">
        <f t="shared" si="39"/>
        <v>42696.25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6">
        <f t="shared" si="36"/>
        <v>11.419117647058824</v>
      </c>
      <c r="G640" t="s">
        <v>14</v>
      </c>
      <c r="H640">
        <v>94</v>
      </c>
      <c r="I640" s="5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 cm="1">
        <f t="array" ref="Q640:R640">_xlfn.TEXTSPLIT(P640,"/")</f>
        <v>theater</v>
      </c>
      <c r="R640" t="str">
        <v>plays</v>
      </c>
      <c r="S640" s="9">
        <f t="shared" si="38"/>
        <v>40386.208333333336</v>
      </c>
      <c r="T640" s="9">
        <f t="shared" si="39"/>
        <v>40398.208333333336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6">
        <f t="shared" si="36"/>
        <v>56.186046511627907</v>
      </c>
      <c r="G641" t="s">
        <v>47</v>
      </c>
      <c r="H641">
        <v>45</v>
      </c>
      <c r="I641" s="5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 cm="1">
        <f t="array" ref="Q641:R641">_xlfn.TEXTSPLIT(P641,"/")</f>
        <v>film &amp; video</v>
      </c>
      <c r="R641" t="str">
        <v>drama</v>
      </c>
      <c r="S641" s="9">
        <f t="shared" si="38"/>
        <v>43309.208333333328</v>
      </c>
      <c r="T641" s="9">
        <f t="shared" si="39"/>
        <v>43309.208333333328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6">
        <f t="shared" si="36"/>
        <v>16.501669449081803</v>
      </c>
      <c r="G642" t="s">
        <v>14</v>
      </c>
      <c r="H642">
        <v>257</v>
      </c>
      <c r="I642" s="5">
        <f t="shared" si="37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 cm="1">
        <f t="array" ref="Q642:R642">_xlfn.TEXTSPLIT(P642,"/")</f>
        <v>theater</v>
      </c>
      <c r="R642" t="str">
        <v>plays</v>
      </c>
      <c r="S642" s="9">
        <f t="shared" si="38"/>
        <v>42387.25</v>
      </c>
      <c r="T642" s="9">
        <f t="shared" si="39"/>
        <v>42390.25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6">
        <f t="shared" ref="F643:F706" si="40">E643/D643*100</f>
        <v>119.96808510638297</v>
      </c>
      <c r="G643" t="s">
        <v>20</v>
      </c>
      <c r="H643">
        <v>194</v>
      </c>
      <c r="I643" s="5">
        <f t="shared" ref="I643:I706" si="41">IFERROR(E643/H643,0)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 cm="1">
        <f t="array" ref="Q643:R643">_xlfn.TEXTSPLIT(P643,"/")</f>
        <v>theater</v>
      </c>
      <c r="R643" t="str">
        <v>plays</v>
      </c>
      <c r="S643" s="9">
        <f t="shared" ref="S643:S706" si="42">(((L643/60)/60)/24)+DATE(1970,1,1)</f>
        <v>42786.25</v>
      </c>
      <c r="T643" s="9">
        <f t="shared" ref="T643:T706" si="43">(((M643/60)/60)/24)+DATE(1970,1,1)</f>
        <v>42814.208333333328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6">
        <f t="shared" si="40"/>
        <v>145.45652173913044</v>
      </c>
      <c r="G644" t="s">
        <v>20</v>
      </c>
      <c r="H644">
        <v>129</v>
      </c>
      <c r="I644" s="5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 cm="1">
        <f t="array" ref="Q644:R644">_xlfn.TEXTSPLIT(P644,"/")</f>
        <v>technology</v>
      </c>
      <c r="R644" t="str">
        <v>wearables</v>
      </c>
      <c r="S644" s="9">
        <f t="shared" si="42"/>
        <v>43451.25</v>
      </c>
      <c r="T644" s="9">
        <f t="shared" si="43"/>
        <v>43460.25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6">
        <f t="shared" si="40"/>
        <v>221.38255033557047</v>
      </c>
      <c r="G645" t="s">
        <v>20</v>
      </c>
      <c r="H645">
        <v>375</v>
      </c>
      <c r="I645" s="5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 cm="1">
        <f t="array" ref="Q645:R645">_xlfn.TEXTSPLIT(P645,"/")</f>
        <v>theater</v>
      </c>
      <c r="R645" t="str">
        <v>plays</v>
      </c>
      <c r="S645" s="9">
        <f t="shared" si="42"/>
        <v>42795.25</v>
      </c>
      <c r="T645" s="9">
        <f t="shared" si="43"/>
        <v>42813.208333333328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6">
        <f t="shared" si="40"/>
        <v>48.396694214876035</v>
      </c>
      <c r="G646" t="s">
        <v>14</v>
      </c>
      <c r="H646">
        <v>2928</v>
      </c>
      <c r="I646" s="5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 cm="1">
        <f t="array" ref="Q646:R646">_xlfn.TEXTSPLIT(P646,"/")</f>
        <v>theater</v>
      </c>
      <c r="R646" t="str">
        <v>plays</v>
      </c>
      <c r="S646" s="9">
        <f t="shared" si="42"/>
        <v>43452.25</v>
      </c>
      <c r="T646" s="9">
        <f t="shared" si="43"/>
        <v>43468.25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6">
        <f t="shared" si="40"/>
        <v>92.911504424778755</v>
      </c>
      <c r="G647" t="s">
        <v>14</v>
      </c>
      <c r="H647">
        <v>4697</v>
      </c>
      <c r="I647" s="5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 cm="1">
        <f t="array" ref="Q647:R647">_xlfn.TEXTSPLIT(P647,"/")</f>
        <v>music</v>
      </c>
      <c r="R647" t="str">
        <v>rock</v>
      </c>
      <c r="S647" s="9">
        <f t="shared" si="42"/>
        <v>43369.208333333328</v>
      </c>
      <c r="T647" s="9">
        <f t="shared" si="43"/>
        <v>43390.208333333328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6">
        <f t="shared" si="40"/>
        <v>88.599797365754824</v>
      </c>
      <c r="G648" t="s">
        <v>14</v>
      </c>
      <c r="H648">
        <v>2915</v>
      </c>
      <c r="I648" s="5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 cm="1">
        <f t="array" ref="Q648:R648">_xlfn.TEXTSPLIT(P648,"/")</f>
        <v>games</v>
      </c>
      <c r="R648" t="str">
        <v>video games</v>
      </c>
      <c r="S648" s="9">
        <f t="shared" si="42"/>
        <v>41346.208333333336</v>
      </c>
      <c r="T648" s="9">
        <f t="shared" si="43"/>
        <v>41357.208333333336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6">
        <f t="shared" si="40"/>
        <v>41.4</v>
      </c>
      <c r="G649" t="s">
        <v>14</v>
      </c>
      <c r="H649">
        <v>18</v>
      </c>
      <c r="I649" s="5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 cm="1">
        <f t="array" ref="Q649:R649">_xlfn.TEXTSPLIT(P649,"/")</f>
        <v>publishing</v>
      </c>
      <c r="R649" t="str">
        <v>translations</v>
      </c>
      <c r="S649" s="9">
        <f t="shared" si="42"/>
        <v>43199.208333333328</v>
      </c>
      <c r="T649" s="9">
        <f t="shared" si="43"/>
        <v>43223.208333333328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6">
        <f t="shared" si="40"/>
        <v>63.056795131845846</v>
      </c>
      <c r="G650" t="s">
        <v>74</v>
      </c>
      <c r="H650">
        <v>723</v>
      </c>
      <c r="I650" s="5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 cm="1">
        <f t="array" ref="Q650:R650">_xlfn.TEXTSPLIT(P650,"/")</f>
        <v>food</v>
      </c>
      <c r="R650" t="str">
        <v>food trucks</v>
      </c>
      <c r="S650" s="9">
        <f t="shared" si="42"/>
        <v>42922.208333333328</v>
      </c>
      <c r="T650" s="9">
        <f t="shared" si="43"/>
        <v>42940.208333333328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6">
        <f t="shared" si="40"/>
        <v>48.482333607230892</v>
      </c>
      <c r="G651" t="s">
        <v>14</v>
      </c>
      <c r="H651">
        <v>602</v>
      </c>
      <c r="I651" s="5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 cm="1">
        <f t="array" ref="Q651:R651">_xlfn.TEXTSPLIT(P651,"/")</f>
        <v>theater</v>
      </c>
      <c r="R651" t="str">
        <v>plays</v>
      </c>
      <c r="S651" s="9">
        <f t="shared" si="42"/>
        <v>40471.208333333336</v>
      </c>
      <c r="T651" s="9">
        <f t="shared" si="43"/>
        <v>40482.208333333336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6">
        <f t="shared" si="40"/>
        <v>2</v>
      </c>
      <c r="G652" t="s">
        <v>14</v>
      </c>
      <c r="H652">
        <v>1</v>
      </c>
      <c r="I652" s="5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 cm="1">
        <f t="array" ref="Q652:R652">_xlfn.TEXTSPLIT(P652,"/")</f>
        <v>music</v>
      </c>
      <c r="R652" t="str">
        <v>jazz</v>
      </c>
      <c r="S652" s="9">
        <f t="shared" si="42"/>
        <v>41828.208333333336</v>
      </c>
      <c r="T652" s="9">
        <f t="shared" si="43"/>
        <v>41855.208333333336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6">
        <f t="shared" si="40"/>
        <v>88.47941026944585</v>
      </c>
      <c r="G653" t="s">
        <v>14</v>
      </c>
      <c r="H653">
        <v>3868</v>
      </c>
      <c r="I653" s="5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 cm="1">
        <f t="array" ref="Q653:R653">_xlfn.TEXTSPLIT(P653,"/")</f>
        <v>film &amp; video</v>
      </c>
      <c r="R653" t="str">
        <v>shorts</v>
      </c>
      <c r="S653" s="9">
        <f t="shared" si="42"/>
        <v>41692.25</v>
      </c>
      <c r="T653" s="9">
        <f t="shared" si="43"/>
        <v>41707.25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6">
        <f t="shared" si="40"/>
        <v>126.84</v>
      </c>
      <c r="G654" t="s">
        <v>20</v>
      </c>
      <c r="H654">
        <v>409</v>
      </c>
      <c r="I654" s="5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 cm="1">
        <f t="array" ref="Q654:R654">_xlfn.TEXTSPLIT(P654,"/")</f>
        <v>technology</v>
      </c>
      <c r="R654" t="str">
        <v>web</v>
      </c>
      <c r="S654" s="9">
        <f t="shared" si="42"/>
        <v>42587.208333333328</v>
      </c>
      <c r="T654" s="9">
        <f t="shared" si="43"/>
        <v>42630.208333333328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6">
        <f t="shared" si="40"/>
        <v>2338.833333333333</v>
      </c>
      <c r="G655" t="s">
        <v>20</v>
      </c>
      <c r="H655">
        <v>234</v>
      </c>
      <c r="I655" s="5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 cm="1">
        <f t="array" ref="Q655:R655">_xlfn.TEXTSPLIT(P655,"/")</f>
        <v>technology</v>
      </c>
      <c r="R655" t="str">
        <v>web</v>
      </c>
      <c r="S655" s="9">
        <f t="shared" si="42"/>
        <v>42468.208333333328</v>
      </c>
      <c r="T655" s="9">
        <f t="shared" si="43"/>
        <v>42470.208333333328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6">
        <f t="shared" si="40"/>
        <v>508.38857142857148</v>
      </c>
      <c r="G656" t="s">
        <v>20</v>
      </c>
      <c r="H656">
        <v>3016</v>
      </c>
      <c r="I656" s="5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 cm="1">
        <f t="array" ref="Q656:R656">_xlfn.TEXTSPLIT(P656,"/")</f>
        <v>music</v>
      </c>
      <c r="R656" t="str">
        <v>metal</v>
      </c>
      <c r="S656" s="9">
        <f t="shared" si="42"/>
        <v>42240.208333333328</v>
      </c>
      <c r="T656" s="9">
        <f t="shared" si="43"/>
        <v>42245.208333333328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6">
        <f t="shared" si="40"/>
        <v>191.47826086956522</v>
      </c>
      <c r="G657" t="s">
        <v>20</v>
      </c>
      <c r="H657">
        <v>264</v>
      </c>
      <c r="I657" s="5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 cm="1">
        <f t="array" ref="Q657:R657">_xlfn.TEXTSPLIT(P657,"/")</f>
        <v>photography</v>
      </c>
      <c r="R657" t="str">
        <v>photography books</v>
      </c>
      <c r="S657" s="9">
        <f t="shared" si="42"/>
        <v>42796.25</v>
      </c>
      <c r="T657" s="9">
        <f t="shared" si="43"/>
        <v>42809.208333333328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6">
        <f t="shared" si="40"/>
        <v>42.127533783783782</v>
      </c>
      <c r="G658" t="s">
        <v>14</v>
      </c>
      <c r="H658">
        <v>504</v>
      </c>
      <c r="I658" s="5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 cm="1">
        <f t="array" ref="Q658:R658">_xlfn.TEXTSPLIT(P658,"/")</f>
        <v>food</v>
      </c>
      <c r="R658" t="str">
        <v>food trucks</v>
      </c>
      <c r="S658" s="9">
        <f t="shared" si="42"/>
        <v>43097.25</v>
      </c>
      <c r="T658" s="9">
        <f t="shared" si="43"/>
        <v>43102.25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6">
        <f t="shared" si="40"/>
        <v>8.24</v>
      </c>
      <c r="G659" t="s">
        <v>14</v>
      </c>
      <c r="H659">
        <v>14</v>
      </c>
      <c r="I659" s="5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 cm="1">
        <f t="array" ref="Q659:R659">_xlfn.TEXTSPLIT(P659,"/")</f>
        <v>film &amp; video</v>
      </c>
      <c r="R659" t="str">
        <v>science fiction</v>
      </c>
      <c r="S659" s="9">
        <f t="shared" si="42"/>
        <v>43096.25</v>
      </c>
      <c r="T659" s="9">
        <f t="shared" si="43"/>
        <v>43112.25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6">
        <f t="shared" si="40"/>
        <v>60.064638783269963</v>
      </c>
      <c r="G660" t="s">
        <v>74</v>
      </c>
      <c r="H660">
        <v>390</v>
      </c>
      <c r="I660" s="5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 cm="1">
        <f t="array" ref="Q660:R660">_xlfn.TEXTSPLIT(P660,"/")</f>
        <v>music</v>
      </c>
      <c r="R660" t="str">
        <v>rock</v>
      </c>
      <c r="S660" s="9">
        <f t="shared" si="42"/>
        <v>42246.208333333328</v>
      </c>
      <c r="T660" s="9">
        <f t="shared" si="43"/>
        <v>42269.208333333328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6">
        <f t="shared" si="40"/>
        <v>47.232808616404313</v>
      </c>
      <c r="G661" t="s">
        <v>14</v>
      </c>
      <c r="H661">
        <v>750</v>
      </c>
      <c r="I661" s="5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 cm="1">
        <f t="array" ref="Q661:R661">_xlfn.TEXTSPLIT(P661,"/")</f>
        <v>film &amp; video</v>
      </c>
      <c r="R661" t="str">
        <v>documentary</v>
      </c>
      <c r="S661" s="9">
        <f t="shared" si="42"/>
        <v>40570.25</v>
      </c>
      <c r="T661" s="9">
        <f t="shared" si="43"/>
        <v>40571.25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6">
        <f t="shared" si="40"/>
        <v>81.736263736263737</v>
      </c>
      <c r="G662" t="s">
        <v>14</v>
      </c>
      <c r="H662">
        <v>77</v>
      </c>
      <c r="I662" s="5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 cm="1">
        <f t="array" ref="Q662:R662">_xlfn.TEXTSPLIT(P662,"/")</f>
        <v>theater</v>
      </c>
      <c r="R662" t="str">
        <v>plays</v>
      </c>
      <c r="S662" s="9">
        <f t="shared" si="42"/>
        <v>42237.208333333328</v>
      </c>
      <c r="T662" s="9">
        <f t="shared" si="43"/>
        <v>42246.208333333328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6">
        <f t="shared" si="40"/>
        <v>54.187265917603</v>
      </c>
      <c r="G663" t="s">
        <v>14</v>
      </c>
      <c r="H663">
        <v>752</v>
      </c>
      <c r="I663" s="5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 cm="1">
        <f t="array" ref="Q663:R663">_xlfn.TEXTSPLIT(P663,"/")</f>
        <v>music</v>
      </c>
      <c r="R663" t="str">
        <v>jazz</v>
      </c>
      <c r="S663" s="9">
        <f t="shared" si="42"/>
        <v>40996.208333333336</v>
      </c>
      <c r="T663" s="9">
        <f t="shared" si="43"/>
        <v>41026.208333333336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6">
        <f t="shared" si="40"/>
        <v>97.868131868131869</v>
      </c>
      <c r="G664" t="s">
        <v>14</v>
      </c>
      <c r="H664">
        <v>131</v>
      </c>
      <c r="I664" s="5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 cm="1">
        <f t="array" ref="Q664:R664">_xlfn.TEXTSPLIT(P664,"/")</f>
        <v>theater</v>
      </c>
      <c r="R664" t="str">
        <v>plays</v>
      </c>
      <c r="S664" s="9">
        <f t="shared" si="42"/>
        <v>43443.25</v>
      </c>
      <c r="T664" s="9">
        <f t="shared" si="43"/>
        <v>43447.25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6">
        <f t="shared" si="40"/>
        <v>77.239999999999995</v>
      </c>
      <c r="G665" t="s">
        <v>14</v>
      </c>
      <c r="H665">
        <v>87</v>
      </c>
      <c r="I665" s="5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 cm="1">
        <f t="array" ref="Q665:R665">_xlfn.TEXTSPLIT(P665,"/")</f>
        <v>theater</v>
      </c>
      <c r="R665" t="str">
        <v>plays</v>
      </c>
      <c r="S665" s="9">
        <f t="shared" si="42"/>
        <v>40458.208333333336</v>
      </c>
      <c r="T665" s="9">
        <f t="shared" si="43"/>
        <v>40481.208333333336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6">
        <f t="shared" si="40"/>
        <v>33.464735516372798</v>
      </c>
      <c r="G666" t="s">
        <v>14</v>
      </c>
      <c r="H666">
        <v>1063</v>
      </c>
      <c r="I666" s="5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 cm="1">
        <f t="array" ref="Q666:R666">_xlfn.TEXTSPLIT(P666,"/")</f>
        <v>music</v>
      </c>
      <c r="R666" t="str">
        <v>jazz</v>
      </c>
      <c r="S666" s="9">
        <f t="shared" si="42"/>
        <v>40959.25</v>
      </c>
      <c r="T666" s="9">
        <f t="shared" si="43"/>
        <v>40969.25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6">
        <f t="shared" si="40"/>
        <v>239.58823529411765</v>
      </c>
      <c r="G667" t="s">
        <v>20</v>
      </c>
      <c r="H667">
        <v>272</v>
      </c>
      <c r="I667" s="5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 cm="1">
        <f t="array" ref="Q667:R667">_xlfn.TEXTSPLIT(P667,"/")</f>
        <v>film &amp; video</v>
      </c>
      <c r="R667" t="str">
        <v>documentary</v>
      </c>
      <c r="S667" s="9">
        <f t="shared" si="42"/>
        <v>40733.208333333336</v>
      </c>
      <c r="T667" s="9">
        <f t="shared" si="43"/>
        <v>40747.208333333336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6">
        <f t="shared" si="40"/>
        <v>64.032258064516128</v>
      </c>
      <c r="G668" t="s">
        <v>74</v>
      </c>
      <c r="H668">
        <v>25</v>
      </c>
      <c r="I668" s="5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 cm="1">
        <f t="array" ref="Q668:R668">_xlfn.TEXTSPLIT(P668,"/")</f>
        <v>theater</v>
      </c>
      <c r="R668" t="str">
        <v>plays</v>
      </c>
      <c r="S668" s="9">
        <f t="shared" si="42"/>
        <v>41516.208333333336</v>
      </c>
      <c r="T668" s="9">
        <f t="shared" si="43"/>
        <v>41522.208333333336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6">
        <f t="shared" si="40"/>
        <v>176.15942028985506</v>
      </c>
      <c r="G669" t="s">
        <v>20</v>
      </c>
      <c r="H669">
        <v>419</v>
      </c>
      <c r="I669" s="5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 cm="1">
        <f t="array" ref="Q669:R669">_xlfn.TEXTSPLIT(P669,"/")</f>
        <v>journalism</v>
      </c>
      <c r="R669" t="str">
        <v>audio</v>
      </c>
      <c r="S669" s="9">
        <f t="shared" si="42"/>
        <v>41892.208333333336</v>
      </c>
      <c r="T669" s="9">
        <f t="shared" si="43"/>
        <v>41901.208333333336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6">
        <f t="shared" si="40"/>
        <v>20.33818181818182</v>
      </c>
      <c r="G670" t="s">
        <v>14</v>
      </c>
      <c r="H670">
        <v>76</v>
      </c>
      <c r="I670" s="5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 cm="1">
        <f t="array" ref="Q670:R670">_xlfn.TEXTSPLIT(P670,"/")</f>
        <v>theater</v>
      </c>
      <c r="R670" t="str">
        <v>plays</v>
      </c>
      <c r="S670" s="9">
        <f t="shared" si="42"/>
        <v>41122.208333333336</v>
      </c>
      <c r="T670" s="9">
        <f t="shared" si="43"/>
        <v>41134.208333333336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6">
        <f t="shared" si="40"/>
        <v>358.64754098360658</v>
      </c>
      <c r="G671" t="s">
        <v>20</v>
      </c>
      <c r="H671">
        <v>1621</v>
      </c>
      <c r="I671" s="5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 cm="1">
        <f t="array" ref="Q671:R671">_xlfn.TEXTSPLIT(P671,"/")</f>
        <v>theater</v>
      </c>
      <c r="R671" t="str">
        <v>plays</v>
      </c>
      <c r="S671" s="9">
        <f t="shared" si="42"/>
        <v>42912.208333333328</v>
      </c>
      <c r="T671" s="9">
        <f t="shared" si="43"/>
        <v>42921.208333333328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6">
        <f t="shared" si="40"/>
        <v>468.85802469135803</v>
      </c>
      <c r="G672" t="s">
        <v>20</v>
      </c>
      <c r="H672">
        <v>1101</v>
      </c>
      <c r="I672" s="5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 cm="1">
        <f t="array" ref="Q672:R672">_xlfn.TEXTSPLIT(P672,"/")</f>
        <v>music</v>
      </c>
      <c r="R672" t="str">
        <v>indie rock</v>
      </c>
      <c r="S672" s="9">
        <f t="shared" si="42"/>
        <v>42425.25</v>
      </c>
      <c r="T672" s="9">
        <f t="shared" si="43"/>
        <v>42437.25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6">
        <f t="shared" si="40"/>
        <v>122.05635245901641</v>
      </c>
      <c r="G673" t="s">
        <v>20</v>
      </c>
      <c r="H673">
        <v>1073</v>
      </c>
      <c r="I673" s="5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 cm="1">
        <f t="array" ref="Q673:R673">_xlfn.TEXTSPLIT(P673,"/")</f>
        <v>theater</v>
      </c>
      <c r="R673" t="str">
        <v>plays</v>
      </c>
      <c r="S673" s="9">
        <f t="shared" si="42"/>
        <v>40390.208333333336</v>
      </c>
      <c r="T673" s="9">
        <f t="shared" si="43"/>
        <v>40394.208333333336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6">
        <f t="shared" si="40"/>
        <v>55.931783729156137</v>
      </c>
      <c r="G674" t="s">
        <v>14</v>
      </c>
      <c r="H674">
        <v>4428</v>
      </c>
      <c r="I674" s="5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 cm="1">
        <f t="array" ref="Q674:R674">_xlfn.TEXTSPLIT(P674,"/")</f>
        <v>theater</v>
      </c>
      <c r="R674" t="str">
        <v>plays</v>
      </c>
      <c r="S674" s="9">
        <f t="shared" si="42"/>
        <v>43180.208333333328</v>
      </c>
      <c r="T674" s="9">
        <f t="shared" si="43"/>
        <v>43190.208333333328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6">
        <f t="shared" si="40"/>
        <v>43.660714285714285</v>
      </c>
      <c r="G675" t="s">
        <v>14</v>
      </c>
      <c r="H675">
        <v>58</v>
      </c>
      <c r="I675" s="5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 cm="1">
        <f t="array" ref="Q675:R675">_xlfn.TEXTSPLIT(P675,"/")</f>
        <v>music</v>
      </c>
      <c r="R675" t="str">
        <v>indie rock</v>
      </c>
      <c r="S675" s="9">
        <f t="shared" si="42"/>
        <v>42475.208333333328</v>
      </c>
      <c r="T675" s="9">
        <f t="shared" si="43"/>
        <v>42496.208333333328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6">
        <f t="shared" si="40"/>
        <v>33.53837141183363</v>
      </c>
      <c r="G676" t="s">
        <v>74</v>
      </c>
      <c r="H676">
        <v>1218</v>
      </c>
      <c r="I676" s="5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 cm="1">
        <f t="array" ref="Q676:R676">_xlfn.TEXTSPLIT(P676,"/")</f>
        <v>photography</v>
      </c>
      <c r="R676" t="str">
        <v>photography books</v>
      </c>
      <c r="S676" s="9">
        <f t="shared" si="42"/>
        <v>40774.208333333336</v>
      </c>
      <c r="T676" s="9">
        <f t="shared" si="43"/>
        <v>40821.208333333336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6">
        <f t="shared" si="40"/>
        <v>122.97938144329896</v>
      </c>
      <c r="G677" t="s">
        <v>20</v>
      </c>
      <c r="H677">
        <v>331</v>
      </c>
      <c r="I677" s="5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 cm="1">
        <f t="array" ref="Q677:R677">_xlfn.TEXTSPLIT(P677,"/")</f>
        <v>journalism</v>
      </c>
      <c r="R677" t="str">
        <v>audio</v>
      </c>
      <c r="S677" s="9">
        <f t="shared" si="42"/>
        <v>43719.208333333328</v>
      </c>
      <c r="T677" s="9">
        <f t="shared" si="43"/>
        <v>43726.208333333328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6">
        <f t="shared" si="40"/>
        <v>189.74959871589084</v>
      </c>
      <c r="G678" t="s">
        <v>20</v>
      </c>
      <c r="H678">
        <v>1170</v>
      </c>
      <c r="I678" s="5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 cm="1">
        <f t="array" ref="Q678:R678">_xlfn.TEXTSPLIT(P678,"/")</f>
        <v>photography</v>
      </c>
      <c r="R678" t="str">
        <v>photography books</v>
      </c>
      <c r="S678" s="9">
        <f t="shared" si="42"/>
        <v>41178.208333333336</v>
      </c>
      <c r="T678" s="9">
        <f t="shared" si="43"/>
        <v>41187.208333333336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6">
        <f t="shared" si="40"/>
        <v>83.622641509433961</v>
      </c>
      <c r="G679" t="s">
        <v>14</v>
      </c>
      <c r="H679">
        <v>111</v>
      </c>
      <c r="I679" s="5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 cm="1">
        <f t="array" ref="Q679:R679">_xlfn.TEXTSPLIT(P679,"/")</f>
        <v>publishing</v>
      </c>
      <c r="R679" t="str">
        <v>fiction</v>
      </c>
      <c r="S679" s="9">
        <f t="shared" si="42"/>
        <v>42561.208333333328</v>
      </c>
      <c r="T679" s="9">
        <f t="shared" si="43"/>
        <v>42611.208333333328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6">
        <f t="shared" si="40"/>
        <v>17.968844221105527</v>
      </c>
      <c r="G680" t="s">
        <v>74</v>
      </c>
      <c r="H680">
        <v>215</v>
      </c>
      <c r="I680" s="5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 cm="1">
        <f t="array" ref="Q680:R680">_xlfn.TEXTSPLIT(P680,"/")</f>
        <v>film &amp; video</v>
      </c>
      <c r="R680" t="str">
        <v>drama</v>
      </c>
      <c r="S680" s="9">
        <f t="shared" si="42"/>
        <v>43484.25</v>
      </c>
      <c r="T680" s="9">
        <f t="shared" si="43"/>
        <v>43486.25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6">
        <f t="shared" si="40"/>
        <v>1036.5</v>
      </c>
      <c r="G681" t="s">
        <v>20</v>
      </c>
      <c r="H681">
        <v>363</v>
      </c>
      <c r="I681" s="5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 cm="1">
        <f t="array" ref="Q681:R681">_xlfn.TEXTSPLIT(P681,"/")</f>
        <v>food</v>
      </c>
      <c r="R681" t="str">
        <v>food trucks</v>
      </c>
      <c r="S681" s="9">
        <f t="shared" si="42"/>
        <v>43756.208333333328</v>
      </c>
      <c r="T681" s="9">
        <f t="shared" si="43"/>
        <v>43761.208333333328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6">
        <f t="shared" si="40"/>
        <v>97.405219780219781</v>
      </c>
      <c r="G682" t="s">
        <v>14</v>
      </c>
      <c r="H682">
        <v>2955</v>
      </c>
      <c r="I682" s="5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 cm="1">
        <f t="array" ref="Q682:R682">_xlfn.TEXTSPLIT(P682,"/")</f>
        <v>games</v>
      </c>
      <c r="R682" t="str">
        <v>mobile games</v>
      </c>
      <c r="S682" s="9">
        <f t="shared" si="42"/>
        <v>43813.25</v>
      </c>
      <c r="T682" s="9">
        <f t="shared" si="43"/>
        <v>43815.25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6">
        <f t="shared" si="40"/>
        <v>86.386203150461711</v>
      </c>
      <c r="G683" t="s">
        <v>14</v>
      </c>
      <c r="H683">
        <v>1657</v>
      </c>
      <c r="I683" s="5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 cm="1">
        <f t="array" ref="Q683:R683">_xlfn.TEXTSPLIT(P683,"/")</f>
        <v>theater</v>
      </c>
      <c r="R683" t="str">
        <v>plays</v>
      </c>
      <c r="S683" s="9">
        <f t="shared" si="42"/>
        <v>40898.25</v>
      </c>
      <c r="T683" s="9">
        <f t="shared" si="43"/>
        <v>40904.25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6">
        <f t="shared" si="40"/>
        <v>150.16666666666666</v>
      </c>
      <c r="G684" t="s">
        <v>20</v>
      </c>
      <c r="H684">
        <v>103</v>
      </c>
      <c r="I684" s="5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 cm="1">
        <f t="array" ref="Q684:R684">_xlfn.TEXTSPLIT(P684,"/")</f>
        <v>theater</v>
      </c>
      <c r="R684" t="str">
        <v>plays</v>
      </c>
      <c r="S684" s="9">
        <f t="shared" si="42"/>
        <v>41619.25</v>
      </c>
      <c r="T684" s="9">
        <f t="shared" si="43"/>
        <v>41628.25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6">
        <f t="shared" si="40"/>
        <v>358.43478260869563</v>
      </c>
      <c r="G685" t="s">
        <v>20</v>
      </c>
      <c r="H685">
        <v>147</v>
      </c>
      <c r="I685" s="5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 cm="1">
        <f t="array" ref="Q685:R685">_xlfn.TEXTSPLIT(P685,"/")</f>
        <v>theater</v>
      </c>
      <c r="R685" t="str">
        <v>plays</v>
      </c>
      <c r="S685" s="9">
        <f t="shared" si="42"/>
        <v>43359.208333333328</v>
      </c>
      <c r="T685" s="9">
        <f t="shared" si="43"/>
        <v>43361.208333333328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6">
        <f t="shared" si="40"/>
        <v>542.85714285714289</v>
      </c>
      <c r="G686" t="s">
        <v>20</v>
      </c>
      <c r="H686">
        <v>110</v>
      </c>
      <c r="I686" s="5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 cm="1">
        <f t="array" ref="Q686:R686">_xlfn.TEXTSPLIT(P686,"/")</f>
        <v>publishing</v>
      </c>
      <c r="R686" t="str">
        <v>nonfiction</v>
      </c>
      <c r="S686" s="9">
        <f t="shared" si="42"/>
        <v>40358.208333333336</v>
      </c>
      <c r="T686" s="9">
        <f t="shared" si="43"/>
        <v>40378.208333333336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6">
        <f t="shared" si="40"/>
        <v>67.500714285714281</v>
      </c>
      <c r="G687" t="s">
        <v>14</v>
      </c>
      <c r="H687">
        <v>926</v>
      </c>
      <c r="I687" s="5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 cm="1">
        <f t="array" ref="Q687:R687">_xlfn.TEXTSPLIT(P687,"/")</f>
        <v>theater</v>
      </c>
      <c r="R687" t="str">
        <v>plays</v>
      </c>
      <c r="S687" s="9">
        <f t="shared" si="42"/>
        <v>42239.208333333328</v>
      </c>
      <c r="T687" s="9">
        <f t="shared" si="43"/>
        <v>42263.208333333328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6">
        <f t="shared" si="40"/>
        <v>191.74666666666667</v>
      </c>
      <c r="G688" t="s">
        <v>20</v>
      </c>
      <c r="H688">
        <v>134</v>
      </c>
      <c r="I688" s="5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 cm="1">
        <f t="array" ref="Q688:R688">_xlfn.TEXTSPLIT(P688,"/")</f>
        <v>technology</v>
      </c>
      <c r="R688" t="str">
        <v>wearables</v>
      </c>
      <c r="S688" s="9">
        <f t="shared" si="42"/>
        <v>43186.208333333328</v>
      </c>
      <c r="T688" s="9">
        <f t="shared" si="43"/>
        <v>43197.208333333328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6">
        <f t="shared" si="40"/>
        <v>932</v>
      </c>
      <c r="G689" t="s">
        <v>20</v>
      </c>
      <c r="H689">
        <v>269</v>
      </c>
      <c r="I689" s="5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 cm="1">
        <f t="array" ref="Q689:R689">_xlfn.TEXTSPLIT(P689,"/")</f>
        <v>theater</v>
      </c>
      <c r="R689" t="str">
        <v>plays</v>
      </c>
      <c r="S689" s="9">
        <f t="shared" si="42"/>
        <v>42806.25</v>
      </c>
      <c r="T689" s="9">
        <f t="shared" si="43"/>
        <v>42809.208333333328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6">
        <f t="shared" si="40"/>
        <v>429.27586206896552</v>
      </c>
      <c r="G690" t="s">
        <v>20</v>
      </c>
      <c r="H690">
        <v>175</v>
      </c>
      <c r="I690" s="5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 cm="1">
        <f t="array" ref="Q690:R690">_xlfn.TEXTSPLIT(P690,"/")</f>
        <v>film &amp; video</v>
      </c>
      <c r="R690" t="str">
        <v>television</v>
      </c>
      <c r="S690" s="9">
        <f t="shared" si="42"/>
        <v>43475.25</v>
      </c>
      <c r="T690" s="9">
        <f t="shared" si="43"/>
        <v>43491.25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6">
        <f t="shared" si="40"/>
        <v>100.65753424657535</v>
      </c>
      <c r="G691" t="s">
        <v>20</v>
      </c>
      <c r="H691">
        <v>69</v>
      </c>
      <c r="I691" s="5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 cm="1">
        <f t="array" ref="Q691:R691">_xlfn.TEXTSPLIT(P691,"/")</f>
        <v>technology</v>
      </c>
      <c r="R691" t="str">
        <v>web</v>
      </c>
      <c r="S691" s="9">
        <f t="shared" si="42"/>
        <v>41576.208333333336</v>
      </c>
      <c r="T691" s="9">
        <f t="shared" si="43"/>
        <v>41588.25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6">
        <f t="shared" si="40"/>
        <v>226.61111111111109</v>
      </c>
      <c r="G692" t="s">
        <v>20</v>
      </c>
      <c r="H692">
        <v>190</v>
      </c>
      <c r="I692" s="5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 cm="1">
        <f t="array" ref="Q692:R692">_xlfn.TEXTSPLIT(P692,"/")</f>
        <v>film &amp; video</v>
      </c>
      <c r="R692" t="str">
        <v>documentary</v>
      </c>
      <c r="S692" s="9">
        <f t="shared" si="42"/>
        <v>40874.25</v>
      </c>
      <c r="T692" s="9">
        <f t="shared" si="43"/>
        <v>40880.25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6">
        <f t="shared" si="40"/>
        <v>142.38</v>
      </c>
      <c r="G693" t="s">
        <v>20</v>
      </c>
      <c r="H693">
        <v>237</v>
      </c>
      <c r="I693" s="5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 cm="1">
        <f t="array" ref="Q693:R693">_xlfn.TEXTSPLIT(P693,"/")</f>
        <v>film &amp; video</v>
      </c>
      <c r="R693" t="str">
        <v>documentary</v>
      </c>
      <c r="S693" s="9">
        <f t="shared" si="42"/>
        <v>41185.208333333336</v>
      </c>
      <c r="T693" s="9">
        <f t="shared" si="43"/>
        <v>41202.208333333336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6">
        <f t="shared" si="40"/>
        <v>90.633333333333326</v>
      </c>
      <c r="G694" t="s">
        <v>14</v>
      </c>
      <c r="H694">
        <v>77</v>
      </c>
      <c r="I694" s="5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 cm="1">
        <f t="array" ref="Q694:R694">_xlfn.TEXTSPLIT(P694,"/")</f>
        <v>music</v>
      </c>
      <c r="R694" t="str">
        <v>rock</v>
      </c>
      <c r="S694" s="9">
        <f t="shared" si="42"/>
        <v>43655.208333333328</v>
      </c>
      <c r="T694" s="9">
        <f t="shared" si="43"/>
        <v>43673.208333333328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6">
        <f t="shared" si="40"/>
        <v>63.966740576496676</v>
      </c>
      <c r="G695" t="s">
        <v>14</v>
      </c>
      <c r="H695">
        <v>1748</v>
      </c>
      <c r="I695" s="5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 cm="1">
        <f t="array" ref="Q695:R695">_xlfn.TEXTSPLIT(P695,"/")</f>
        <v>theater</v>
      </c>
      <c r="R695" t="str">
        <v>plays</v>
      </c>
      <c r="S695" s="9">
        <f t="shared" si="42"/>
        <v>43025.208333333328</v>
      </c>
      <c r="T695" s="9">
        <f t="shared" si="43"/>
        <v>43042.208333333328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6">
        <f t="shared" si="40"/>
        <v>84.131868131868131</v>
      </c>
      <c r="G696" t="s">
        <v>14</v>
      </c>
      <c r="H696">
        <v>79</v>
      </c>
      <c r="I696" s="5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 cm="1">
        <f t="array" ref="Q696:R696">_xlfn.TEXTSPLIT(P696,"/")</f>
        <v>theater</v>
      </c>
      <c r="R696" t="str">
        <v>plays</v>
      </c>
      <c r="S696" s="9">
        <f t="shared" si="42"/>
        <v>43066.25</v>
      </c>
      <c r="T696" s="9">
        <f t="shared" si="43"/>
        <v>43103.25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6">
        <f t="shared" si="40"/>
        <v>133.93478260869566</v>
      </c>
      <c r="G697" t="s">
        <v>20</v>
      </c>
      <c r="H697">
        <v>196</v>
      </c>
      <c r="I697" s="5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 cm="1">
        <f t="array" ref="Q697:R697">_xlfn.TEXTSPLIT(P697,"/")</f>
        <v>music</v>
      </c>
      <c r="R697" t="str">
        <v>rock</v>
      </c>
      <c r="S697" s="9">
        <f t="shared" si="42"/>
        <v>42322.25</v>
      </c>
      <c r="T697" s="9">
        <f t="shared" si="43"/>
        <v>42338.25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6">
        <f t="shared" si="40"/>
        <v>59.042047531992694</v>
      </c>
      <c r="G698" t="s">
        <v>14</v>
      </c>
      <c r="H698">
        <v>889</v>
      </c>
      <c r="I698" s="5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 cm="1">
        <f t="array" ref="Q698:R698">_xlfn.TEXTSPLIT(P698,"/")</f>
        <v>theater</v>
      </c>
      <c r="R698" t="str">
        <v>plays</v>
      </c>
      <c r="S698" s="9">
        <f t="shared" si="42"/>
        <v>42114.208333333328</v>
      </c>
      <c r="T698" s="9">
        <f t="shared" si="43"/>
        <v>42115.208333333328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6">
        <f t="shared" si="40"/>
        <v>152.80062063615205</v>
      </c>
      <c r="G699" t="s">
        <v>20</v>
      </c>
      <c r="H699">
        <v>7295</v>
      </c>
      <c r="I699" s="5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 cm="1">
        <f t="array" ref="Q699:R699">_xlfn.TEXTSPLIT(P699,"/")</f>
        <v>music</v>
      </c>
      <c r="R699" t="str">
        <v>electric music</v>
      </c>
      <c r="S699" s="9">
        <f t="shared" si="42"/>
        <v>43190.208333333328</v>
      </c>
      <c r="T699" s="9">
        <f t="shared" si="43"/>
        <v>43192.208333333328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6">
        <f t="shared" si="40"/>
        <v>446.69121140142522</v>
      </c>
      <c r="G700" t="s">
        <v>20</v>
      </c>
      <c r="H700">
        <v>2893</v>
      </c>
      <c r="I700" s="5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 cm="1">
        <f t="array" ref="Q700:R700">_xlfn.TEXTSPLIT(P700,"/")</f>
        <v>technology</v>
      </c>
      <c r="R700" t="str">
        <v>wearables</v>
      </c>
      <c r="S700" s="9">
        <f t="shared" si="42"/>
        <v>40871.25</v>
      </c>
      <c r="T700" s="9">
        <f t="shared" si="43"/>
        <v>40885.25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6">
        <f t="shared" si="40"/>
        <v>84.391891891891888</v>
      </c>
      <c r="G701" t="s">
        <v>14</v>
      </c>
      <c r="H701">
        <v>56</v>
      </c>
      <c r="I701" s="5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 cm="1">
        <f t="array" ref="Q701:R701">_xlfn.TEXTSPLIT(P701,"/")</f>
        <v>film &amp; video</v>
      </c>
      <c r="R701" t="str">
        <v>drama</v>
      </c>
      <c r="S701" s="9">
        <f t="shared" si="42"/>
        <v>43641.208333333328</v>
      </c>
      <c r="T701" s="9">
        <f t="shared" si="43"/>
        <v>43642.208333333328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6">
        <f t="shared" si="40"/>
        <v>3</v>
      </c>
      <c r="G702" t="s">
        <v>14</v>
      </c>
      <c r="H702">
        <v>1</v>
      </c>
      <c r="I702" s="5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 cm="1">
        <f t="array" ref="Q702:R702">_xlfn.TEXTSPLIT(P702,"/")</f>
        <v>technology</v>
      </c>
      <c r="R702" t="str">
        <v>wearables</v>
      </c>
      <c r="S702" s="9">
        <f t="shared" si="42"/>
        <v>40203.25</v>
      </c>
      <c r="T702" s="9">
        <f t="shared" si="43"/>
        <v>40218.25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6">
        <f t="shared" si="40"/>
        <v>175.02692307692308</v>
      </c>
      <c r="G703" t="s">
        <v>20</v>
      </c>
      <c r="H703">
        <v>820</v>
      </c>
      <c r="I703" s="5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 cm="1">
        <f t="array" ref="Q703:R703">_xlfn.TEXTSPLIT(P703,"/")</f>
        <v>theater</v>
      </c>
      <c r="R703" t="str">
        <v>plays</v>
      </c>
      <c r="S703" s="9">
        <f t="shared" si="42"/>
        <v>40629.208333333336</v>
      </c>
      <c r="T703" s="9">
        <f t="shared" si="43"/>
        <v>40636.208333333336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6">
        <f t="shared" si="40"/>
        <v>54.137931034482754</v>
      </c>
      <c r="G704" t="s">
        <v>14</v>
      </c>
      <c r="H704">
        <v>83</v>
      </c>
      <c r="I704" s="5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 cm="1">
        <f t="array" ref="Q704:R704">_xlfn.TEXTSPLIT(P704,"/")</f>
        <v>technology</v>
      </c>
      <c r="R704" t="str">
        <v>wearables</v>
      </c>
      <c r="S704" s="9">
        <f t="shared" si="42"/>
        <v>41477.208333333336</v>
      </c>
      <c r="T704" s="9">
        <f t="shared" si="43"/>
        <v>41482.208333333336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6">
        <f t="shared" si="40"/>
        <v>311.87381703470032</v>
      </c>
      <c r="G705" t="s">
        <v>20</v>
      </c>
      <c r="H705">
        <v>2038</v>
      </c>
      <c r="I705" s="5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 cm="1">
        <f t="array" ref="Q705:R705">_xlfn.TEXTSPLIT(P705,"/")</f>
        <v>publishing</v>
      </c>
      <c r="R705" t="str">
        <v>translations</v>
      </c>
      <c r="S705" s="9">
        <f t="shared" si="42"/>
        <v>41020.208333333336</v>
      </c>
      <c r="T705" s="9">
        <f t="shared" si="43"/>
        <v>41037.208333333336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6">
        <f t="shared" si="40"/>
        <v>122.78160919540231</v>
      </c>
      <c r="G706" t="s">
        <v>20</v>
      </c>
      <c r="H706">
        <v>116</v>
      </c>
      <c r="I706" s="5">
        <f t="shared" si="4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 cm="1">
        <f t="array" ref="Q706:R706">_xlfn.TEXTSPLIT(P706,"/")</f>
        <v>film &amp; video</v>
      </c>
      <c r="R706" t="str">
        <v>animation</v>
      </c>
      <c r="S706" s="9">
        <f t="shared" si="42"/>
        <v>42555.208333333328</v>
      </c>
      <c r="T706" s="9">
        <f t="shared" si="43"/>
        <v>42570.208333333328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6">
        <f t="shared" ref="F707:F770" si="44">E707/D707*100</f>
        <v>99.026517383618156</v>
      </c>
      <c r="G707" t="s">
        <v>14</v>
      </c>
      <c r="H707">
        <v>2025</v>
      </c>
      <c r="I707" s="5">
        <f t="shared" ref="I707:I770" si="45">IFERROR(E707/H707,0)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 cm="1">
        <f t="array" ref="Q707:R707">_xlfn.TEXTSPLIT(P707,"/")</f>
        <v>publishing</v>
      </c>
      <c r="R707" t="str">
        <v>nonfiction</v>
      </c>
      <c r="S707" s="9">
        <f t="shared" ref="S707:S770" si="46">(((L707/60)/60)/24)+DATE(1970,1,1)</f>
        <v>41619.25</v>
      </c>
      <c r="T707" s="9">
        <f t="shared" ref="T707:T770" si="47">(((M707/60)/60)/24)+DATE(1970,1,1)</f>
        <v>41623.25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6">
        <f t="shared" si="44"/>
        <v>127.84686346863469</v>
      </c>
      <c r="G708" t="s">
        <v>20</v>
      </c>
      <c r="H708">
        <v>1345</v>
      </c>
      <c r="I708" s="5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 cm="1">
        <f t="array" ref="Q708:R708">_xlfn.TEXTSPLIT(P708,"/")</f>
        <v>technology</v>
      </c>
      <c r="R708" t="str">
        <v>web</v>
      </c>
      <c r="S708" s="9">
        <f t="shared" si="46"/>
        <v>43471.25</v>
      </c>
      <c r="T708" s="9">
        <f t="shared" si="47"/>
        <v>43479.25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6">
        <f t="shared" si="44"/>
        <v>158.61643835616439</v>
      </c>
      <c r="G709" t="s">
        <v>20</v>
      </c>
      <c r="H709">
        <v>168</v>
      </c>
      <c r="I709" s="5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 cm="1">
        <f t="array" ref="Q709:R709">_xlfn.TEXTSPLIT(P709,"/")</f>
        <v>film &amp; video</v>
      </c>
      <c r="R709" t="str">
        <v>drama</v>
      </c>
      <c r="S709" s="9">
        <f t="shared" si="46"/>
        <v>43442.25</v>
      </c>
      <c r="T709" s="9">
        <f t="shared" si="47"/>
        <v>43478.25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6">
        <f t="shared" si="44"/>
        <v>707.05882352941171</v>
      </c>
      <c r="G710" t="s">
        <v>20</v>
      </c>
      <c r="H710">
        <v>137</v>
      </c>
      <c r="I710" s="5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 cm="1">
        <f t="array" ref="Q710:R710">_xlfn.TEXTSPLIT(P710,"/")</f>
        <v>theater</v>
      </c>
      <c r="R710" t="str">
        <v>plays</v>
      </c>
      <c r="S710" s="9">
        <f t="shared" si="46"/>
        <v>42877.208333333328</v>
      </c>
      <c r="T710" s="9">
        <f t="shared" si="47"/>
        <v>42887.208333333328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6">
        <f t="shared" si="44"/>
        <v>142.38775510204081</v>
      </c>
      <c r="G711" t="s">
        <v>20</v>
      </c>
      <c r="H711">
        <v>186</v>
      </c>
      <c r="I711" s="5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 cm="1">
        <f t="array" ref="Q711:R711">_xlfn.TEXTSPLIT(P711,"/")</f>
        <v>theater</v>
      </c>
      <c r="R711" t="str">
        <v>plays</v>
      </c>
      <c r="S711" s="9">
        <f t="shared" si="46"/>
        <v>41018.208333333336</v>
      </c>
      <c r="T711" s="9">
        <f t="shared" si="47"/>
        <v>41025.208333333336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6">
        <f t="shared" si="44"/>
        <v>147.86046511627907</v>
      </c>
      <c r="G712" t="s">
        <v>20</v>
      </c>
      <c r="H712">
        <v>125</v>
      </c>
      <c r="I712" s="5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 cm="1">
        <f t="array" ref="Q712:R712">_xlfn.TEXTSPLIT(P712,"/")</f>
        <v>theater</v>
      </c>
      <c r="R712" t="str">
        <v>plays</v>
      </c>
      <c r="S712" s="9">
        <f t="shared" si="46"/>
        <v>43295.208333333328</v>
      </c>
      <c r="T712" s="9">
        <f t="shared" si="47"/>
        <v>43302.208333333328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6">
        <f t="shared" si="44"/>
        <v>20.322580645161288</v>
      </c>
      <c r="G713" t="s">
        <v>14</v>
      </c>
      <c r="H713">
        <v>14</v>
      </c>
      <c r="I713" s="5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 cm="1">
        <f t="array" ref="Q713:R713">_xlfn.TEXTSPLIT(P713,"/")</f>
        <v>theater</v>
      </c>
      <c r="R713" t="str">
        <v>plays</v>
      </c>
      <c r="S713" s="9">
        <f t="shared" si="46"/>
        <v>42393.25</v>
      </c>
      <c r="T713" s="9">
        <f t="shared" si="47"/>
        <v>42395.25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6">
        <f t="shared" si="44"/>
        <v>1840.625</v>
      </c>
      <c r="G714" t="s">
        <v>20</v>
      </c>
      <c r="H714">
        <v>202</v>
      </c>
      <c r="I714" s="5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 cm="1">
        <f t="array" ref="Q714:R714">_xlfn.TEXTSPLIT(P714,"/")</f>
        <v>theater</v>
      </c>
      <c r="R714" t="str">
        <v>plays</v>
      </c>
      <c r="S714" s="9">
        <f t="shared" si="46"/>
        <v>42559.208333333328</v>
      </c>
      <c r="T714" s="9">
        <f t="shared" si="47"/>
        <v>42600.208333333328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6">
        <f t="shared" si="44"/>
        <v>161.94202898550725</v>
      </c>
      <c r="G715" t="s">
        <v>20</v>
      </c>
      <c r="H715">
        <v>103</v>
      </c>
      <c r="I715" s="5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 cm="1">
        <f t="array" ref="Q715:R715">_xlfn.TEXTSPLIT(P715,"/")</f>
        <v>publishing</v>
      </c>
      <c r="R715" t="str">
        <v>radio &amp; podcasts</v>
      </c>
      <c r="S715" s="9">
        <f t="shared" si="46"/>
        <v>42604.208333333328</v>
      </c>
      <c r="T715" s="9">
        <f t="shared" si="47"/>
        <v>42616.208333333328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6">
        <f t="shared" si="44"/>
        <v>472.82077922077923</v>
      </c>
      <c r="G716" t="s">
        <v>20</v>
      </c>
      <c r="H716">
        <v>1785</v>
      </c>
      <c r="I716" s="5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 cm="1">
        <f t="array" ref="Q716:R716">_xlfn.TEXTSPLIT(P716,"/")</f>
        <v>music</v>
      </c>
      <c r="R716" t="str">
        <v>rock</v>
      </c>
      <c r="S716" s="9">
        <f t="shared" si="46"/>
        <v>41870.208333333336</v>
      </c>
      <c r="T716" s="9">
        <f t="shared" si="47"/>
        <v>41871.208333333336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6">
        <f t="shared" si="44"/>
        <v>24.466101694915253</v>
      </c>
      <c r="G717" t="s">
        <v>14</v>
      </c>
      <c r="H717">
        <v>656</v>
      </c>
      <c r="I717" s="5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 cm="1">
        <f t="array" ref="Q717:R717">_xlfn.TEXTSPLIT(P717,"/")</f>
        <v>games</v>
      </c>
      <c r="R717" t="str">
        <v>mobile games</v>
      </c>
      <c r="S717" s="9">
        <f t="shared" si="46"/>
        <v>40397.208333333336</v>
      </c>
      <c r="T717" s="9">
        <f t="shared" si="47"/>
        <v>40402.208333333336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6">
        <f t="shared" si="44"/>
        <v>517.65</v>
      </c>
      <c r="G718" t="s">
        <v>20</v>
      </c>
      <c r="H718">
        <v>157</v>
      </c>
      <c r="I718" s="5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 cm="1">
        <f t="array" ref="Q718:R718">_xlfn.TEXTSPLIT(P718,"/")</f>
        <v>theater</v>
      </c>
      <c r="R718" t="str">
        <v>plays</v>
      </c>
      <c r="S718" s="9">
        <f t="shared" si="46"/>
        <v>41465.208333333336</v>
      </c>
      <c r="T718" s="9">
        <f t="shared" si="47"/>
        <v>41493.208333333336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6">
        <f t="shared" si="44"/>
        <v>247.64285714285714</v>
      </c>
      <c r="G719" t="s">
        <v>20</v>
      </c>
      <c r="H719">
        <v>555</v>
      </c>
      <c r="I719" s="5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 cm="1">
        <f t="array" ref="Q719:R719">_xlfn.TEXTSPLIT(P719,"/")</f>
        <v>film &amp; video</v>
      </c>
      <c r="R719" t="str">
        <v>documentary</v>
      </c>
      <c r="S719" s="9">
        <f t="shared" si="46"/>
        <v>40777.208333333336</v>
      </c>
      <c r="T719" s="9">
        <f t="shared" si="47"/>
        <v>40798.208333333336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6">
        <f t="shared" si="44"/>
        <v>100.20481927710843</v>
      </c>
      <c r="G720" t="s">
        <v>20</v>
      </c>
      <c r="H720">
        <v>297</v>
      </c>
      <c r="I720" s="5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 cm="1">
        <f t="array" ref="Q720:R720">_xlfn.TEXTSPLIT(P720,"/")</f>
        <v>technology</v>
      </c>
      <c r="R720" t="str">
        <v>wearables</v>
      </c>
      <c r="S720" s="9">
        <f t="shared" si="46"/>
        <v>41442.208333333336</v>
      </c>
      <c r="T720" s="9">
        <f t="shared" si="47"/>
        <v>41468.208333333336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6">
        <f t="shared" si="44"/>
        <v>153</v>
      </c>
      <c r="G721" t="s">
        <v>20</v>
      </c>
      <c r="H721">
        <v>123</v>
      </c>
      <c r="I721" s="5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 cm="1">
        <f t="array" ref="Q721:R721">_xlfn.TEXTSPLIT(P721,"/")</f>
        <v>publishing</v>
      </c>
      <c r="R721" t="str">
        <v>fiction</v>
      </c>
      <c r="S721" s="9">
        <f t="shared" si="46"/>
        <v>41058.208333333336</v>
      </c>
      <c r="T721" s="9">
        <f t="shared" si="47"/>
        <v>41069.208333333336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6">
        <f t="shared" si="44"/>
        <v>37.091954022988503</v>
      </c>
      <c r="G722" t="s">
        <v>74</v>
      </c>
      <c r="H722">
        <v>38</v>
      </c>
      <c r="I722" s="5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 cm="1">
        <f t="array" ref="Q722:R722">_xlfn.TEXTSPLIT(P722,"/")</f>
        <v>theater</v>
      </c>
      <c r="R722" t="str">
        <v>plays</v>
      </c>
      <c r="S722" s="9">
        <f t="shared" si="46"/>
        <v>43152.25</v>
      </c>
      <c r="T722" s="9">
        <f t="shared" si="47"/>
        <v>43166.25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6">
        <f t="shared" si="44"/>
        <v>4.392394822006473</v>
      </c>
      <c r="G723" t="s">
        <v>74</v>
      </c>
      <c r="H723">
        <v>60</v>
      </c>
      <c r="I723" s="5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 cm="1">
        <f t="array" ref="Q723:R723">_xlfn.TEXTSPLIT(P723,"/")</f>
        <v>music</v>
      </c>
      <c r="R723" t="str">
        <v>rock</v>
      </c>
      <c r="S723" s="9">
        <f t="shared" si="46"/>
        <v>43194.208333333328</v>
      </c>
      <c r="T723" s="9">
        <f t="shared" si="47"/>
        <v>43200.208333333328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6">
        <f t="shared" si="44"/>
        <v>156.50721649484535</v>
      </c>
      <c r="G724" t="s">
        <v>20</v>
      </c>
      <c r="H724">
        <v>3036</v>
      </c>
      <c r="I724" s="5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 cm="1">
        <f t="array" ref="Q724:R724">_xlfn.TEXTSPLIT(P724,"/")</f>
        <v>film &amp; video</v>
      </c>
      <c r="R724" t="str">
        <v>documentary</v>
      </c>
      <c r="S724" s="9">
        <f t="shared" si="46"/>
        <v>43045.25</v>
      </c>
      <c r="T724" s="9">
        <f t="shared" si="47"/>
        <v>43072.25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6">
        <f t="shared" si="44"/>
        <v>270.40816326530609</v>
      </c>
      <c r="G725" t="s">
        <v>20</v>
      </c>
      <c r="H725">
        <v>144</v>
      </c>
      <c r="I725" s="5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 cm="1">
        <f t="array" ref="Q725:R725">_xlfn.TEXTSPLIT(P725,"/")</f>
        <v>theater</v>
      </c>
      <c r="R725" t="str">
        <v>plays</v>
      </c>
      <c r="S725" s="9">
        <f t="shared" si="46"/>
        <v>42431.25</v>
      </c>
      <c r="T725" s="9">
        <f t="shared" si="47"/>
        <v>42452.208333333328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6">
        <f t="shared" si="44"/>
        <v>134.05952380952382</v>
      </c>
      <c r="G726" t="s">
        <v>20</v>
      </c>
      <c r="H726">
        <v>121</v>
      </c>
      <c r="I726" s="5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 cm="1">
        <f t="array" ref="Q726:R726">_xlfn.TEXTSPLIT(P726,"/")</f>
        <v>theater</v>
      </c>
      <c r="R726" t="str">
        <v>plays</v>
      </c>
      <c r="S726" s="9">
        <f t="shared" si="46"/>
        <v>41934.208333333336</v>
      </c>
      <c r="T726" s="9">
        <f t="shared" si="47"/>
        <v>41936.208333333336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6">
        <f t="shared" si="44"/>
        <v>50.398033126293996</v>
      </c>
      <c r="G727" t="s">
        <v>14</v>
      </c>
      <c r="H727">
        <v>1596</v>
      </c>
      <c r="I727" s="5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 cm="1">
        <f t="array" ref="Q727:R727">_xlfn.TEXTSPLIT(P727,"/")</f>
        <v>games</v>
      </c>
      <c r="R727" t="str">
        <v>mobile games</v>
      </c>
      <c r="S727" s="9">
        <f t="shared" si="46"/>
        <v>41958.25</v>
      </c>
      <c r="T727" s="9">
        <f t="shared" si="47"/>
        <v>41960.25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6">
        <f t="shared" si="44"/>
        <v>88.815837937384899</v>
      </c>
      <c r="G728" t="s">
        <v>74</v>
      </c>
      <c r="H728">
        <v>524</v>
      </c>
      <c r="I728" s="5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 cm="1">
        <f t="array" ref="Q728:R728">_xlfn.TEXTSPLIT(P728,"/")</f>
        <v>theater</v>
      </c>
      <c r="R728" t="str">
        <v>plays</v>
      </c>
      <c r="S728" s="9">
        <f t="shared" si="46"/>
        <v>40476.208333333336</v>
      </c>
      <c r="T728" s="9">
        <f t="shared" si="47"/>
        <v>40482.208333333336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6">
        <f t="shared" si="44"/>
        <v>165</v>
      </c>
      <c r="G729" t="s">
        <v>20</v>
      </c>
      <c r="H729">
        <v>181</v>
      </c>
      <c r="I729" s="5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 cm="1">
        <f t="array" ref="Q729:R729">_xlfn.TEXTSPLIT(P729,"/")</f>
        <v>technology</v>
      </c>
      <c r="R729" t="str">
        <v>web</v>
      </c>
      <c r="S729" s="9">
        <f t="shared" si="46"/>
        <v>43485.25</v>
      </c>
      <c r="T729" s="9">
        <f t="shared" si="47"/>
        <v>43543.208333333328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6">
        <f t="shared" si="44"/>
        <v>17.5</v>
      </c>
      <c r="G730" t="s">
        <v>14</v>
      </c>
      <c r="H730">
        <v>10</v>
      </c>
      <c r="I730" s="5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 cm="1">
        <f t="array" ref="Q730:R730">_xlfn.TEXTSPLIT(P730,"/")</f>
        <v>theater</v>
      </c>
      <c r="R730" t="str">
        <v>plays</v>
      </c>
      <c r="S730" s="9">
        <f t="shared" si="46"/>
        <v>42515.208333333328</v>
      </c>
      <c r="T730" s="9">
        <f t="shared" si="47"/>
        <v>42526.208333333328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6">
        <f t="shared" si="44"/>
        <v>185.66071428571428</v>
      </c>
      <c r="G731" t="s">
        <v>20</v>
      </c>
      <c r="H731">
        <v>122</v>
      </c>
      <c r="I731" s="5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 cm="1">
        <f t="array" ref="Q731:R731">_xlfn.TEXTSPLIT(P731,"/")</f>
        <v>film &amp; video</v>
      </c>
      <c r="R731" t="str">
        <v>drama</v>
      </c>
      <c r="S731" s="9">
        <f t="shared" si="46"/>
        <v>41309.25</v>
      </c>
      <c r="T731" s="9">
        <f t="shared" si="47"/>
        <v>41311.25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6">
        <f t="shared" si="44"/>
        <v>412.6631944444444</v>
      </c>
      <c r="G732" t="s">
        <v>20</v>
      </c>
      <c r="H732">
        <v>1071</v>
      </c>
      <c r="I732" s="5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 cm="1">
        <f t="array" ref="Q732:R732">_xlfn.TEXTSPLIT(P732,"/")</f>
        <v>technology</v>
      </c>
      <c r="R732" t="str">
        <v>wearables</v>
      </c>
      <c r="S732" s="9">
        <f t="shared" si="46"/>
        <v>42147.208333333328</v>
      </c>
      <c r="T732" s="9">
        <f t="shared" si="47"/>
        <v>42153.208333333328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6">
        <f t="shared" si="44"/>
        <v>90.25</v>
      </c>
      <c r="G733" t="s">
        <v>74</v>
      </c>
      <c r="H733">
        <v>219</v>
      </c>
      <c r="I733" s="5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 cm="1">
        <f t="array" ref="Q733:R733">_xlfn.TEXTSPLIT(P733,"/")</f>
        <v>technology</v>
      </c>
      <c r="R733" t="str">
        <v>web</v>
      </c>
      <c r="S733" s="9">
        <f t="shared" si="46"/>
        <v>42939.208333333328</v>
      </c>
      <c r="T733" s="9">
        <f t="shared" si="47"/>
        <v>42940.208333333328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6">
        <f t="shared" si="44"/>
        <v>91.984615384615381</v>
      </c>
      <c r="G734" t="s">
        <v>14</v>
      </c>
      <c r="H734">
        <v>1121</v>
      </c>
      <c r="I734" s="5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 cm="1">
        <f t="array" ref="Q734:R734">_xlfn.TEXTSPLIT(P734,"/")</f>
        <v>music</v>
      </c>
      <c r="R734" t="str">
        <v>rock</v>
      </c>
      <c r="S734" s="9">
        <f t="shared" si="46"/>
        <v>42816.208333333328</v>
      </c>
      <c r="T734" s="9">
        <f t="shared" si="47"/>
        <v>42839.208333333328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6">
        <f t="shared" si="44"/>
        <v>527.00632911392404</v>
      </c>
      <c r="G735" t="s">
        <v>20</v>
      </c>
      <c r="H735">
        <v>980</v>
      </c>
      <c r="I735" s="5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 cm="1">
        <f t="array" ref="Q735:R735">_xlfn.TEXTSPLIT(P735,"/")</f>
        <v>music</v>
      </c>
      <c r="R735" t="str">
        <v>metal</v>
      </c>
      <c r="S735" s="9">
        <f t="shared" si="46"/>
        <v>41844.208333333336</v>
      </c>
      <c r="T735" s="9">
        <f t="shared" si="47"/>
        <v>41857.208333333336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6">
        <f t="shared" si="44"/>
        <v>319.14285714285711</v>
      </c>
      <c r="G736" t="s">
        <v>20</v>
      </c>
      <c r="H736">
        <v>536</v>
      </c>
      <c r="I736" s="5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 cm="1">
        <f t="array" ref="Q736:R736">_xlfn.TEXTSPLIT(P736,"/")</f>
        <v>theater</v>
      </c>
      <c r="R736" t="str">
        <v>plays</v>
      </c>
      <c r="S736" s="9">
        <f t="shared" si="46"/>
        <v>42763.25</v>
      </c>
      <c r="T736" s="9">
        <f t="shared" si="47"/>
        <v>42775.25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6">
        <f t="shared" si="44"/>
        <v>354.18867924528303</v>
      </c>
      <c r="G737" t="s">
        <v>20</v>
      </c>
      <c r="H737">
        <v>1991</v>
      </c>
      <c r="I737" s="5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 cm="1">
        <f t="array" ref="Q737:R737">_xlfn.TEXTSPLIT(P737,"/")</f>
        <v>photography</v>
      </c>
      <c r="R737" t="str">
        <v>photography books</v>
      </c>
      <c r="S737" s="9">
        <f t="shared" si="46"/>
        <v>42459.208333333328</v>
      </c>
      <c r="T737" s="9">
        <f t="shared" si="47"/>
        <v>42466.208333333328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6">
        <f t="shared" si="44"/>
        <v>32.896103896103895</v>
      </c>
      <c r="G738" t="s">
        <v>74</v>
      </c>
      <c r="H738">
        <v>29</v>
      </c>
      <c r="I738" s="5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 cm="1">
        <f t="array" ref="Q738:R738">_xlfn.TEXTSPLIT(P738,"/")</f>
        <v>publishing</v>
      </c>
      <c r="R738" t="str">
        <v>nonfiction</v>
      </c>
      <c r="S738" s="9">
        <f t="shared" si="46"/>
        <v>42055.25</v>
      </c>
      <c r="T738" s="9">
        <f t="shared" si="47"/>
        <v>42059.25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6">
        <f t="shared" si="44"/>
        <v>135.8918918918919</v>
      </c>
      <c r="G739" t="s">
        <v>20</v>
      </c>
      <c r="H739">
        <v>180</v>
      </c>
      <c r="I739" s="5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 cm="1">
        <f t="array" ref="Q739:R739">_xlfn.TEXTSPLIT(P739,"/")</f>
        <v>music</v>
      </c>
      <c r="R739" t="str">
        <v>indie rock</v>
      </c>
      <c r="S739" s="9">
        <f t="shared" si="46"/>
        <v>42685.25</v>
      </c>
      <c r="T739" s="9">
        <f t="shared" si="47"/>
        <v>42697.25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6">
        <f t="shared" si="44"/>
        <v>2.0843373493975905</v>
      </c>
      <c r="G740" t="s">
        <v>14</v>
      </c>
      <c r="H740">
        <v>15</v>
      </c>
      <c r="I740" s="5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 cm="1">
        <f t="array" ref="Q740:R740">_xlfn.TEXTSPLIT(P740,"/")</f>
        <v>theater</v>
      </c>
      <c r="R740" t="str">
        <v>plays</v>
      </c>
      <c r="S740" s="9">
        <f t="shared" si="46"/>
        <v>41959.25</v>
      </c>
      <c r="T740" s="9">
        <f t="shared" si="47"/>
        <v>41981.25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6">
        <f t="shared" si="44"/>
        <v>61</v>
      </c>
      <c r="G741" t="s">
        <v>14</v>
      </c>
      <c r="H741">
        <v>191</v>
      </c>
      <c r="I741" s="5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 cm="1">
        <f t="array" ref="Q741:R741">_xlfn.TEXTSPLIT(P741,"/")</f>
        <v>music</v>
      </c>
      <c r="R741" t="str">
        <v>indie rock</v>
      </c>
      <c r="S741" s="9">
        <f t="shared" si="46"/>
        <v>41089.208333333336</v>
      </c>
      <c r="T741" s="9">
        <f t="shared" si="47"/>
        <v>41090.208333333336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6">
        <f t="shared" si="44"/>
        <v>30.037735849056602</v>
      </c>
      <c r="G742" t="s">
        <v>14</v>
      </c>
      <c r="H742">
        <v>16</v>
      </c>
      <c r="I742" s="5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 cm="1">
        <f t="array" ref="Q742:R742">_xlfn.TEXTSPLIT(P742,"/")</f>
        <v>theater</v>
      </c>
      <c r="R742" t="str">
        <v>plays</v>
      </c>
      <c r="S742" s="9">
        <f t="shared" si="46"/>
        <v>42769.25</v>
      </c>
      <c r="T742" s="9">
        <f t="shared" si="47"/>
        <v>42772.25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6">
        <f t="shared" si="44"/>
        <v>1179.1666666666665</v>
      </c>
      <c r="G743" t="s">
        <v>20</v>
      </c>
      <c r="H743">
        <v>130</v>
      </c>
      <c r="I743" s="5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 cm="1">
        <f t="array" ref="Q743:R743">_xlfn.TEXTSPLIT(P743,"/")</f>
        <v>theater</v>
      </c>
      <c r="R743" t="str">
        <v>plays</v>
      </c>
      <c r="S743" s="9">
        <f t="shared" si="46"/>
        <v>40321.208333333336</v>
      </c>
      <c r="T743" s="9">
        <f t="shared" si="47"/>
        <v>40322.208333333336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6">
        <f t="shared" si="44"/>
        <v>1126.0833333333335</v>
      </c>
      <c r="G744" t="s">
        <v>20</v>
      </c>
      <c r="H744">
        <v>122</v>
      </c>
      <c r="I744" s="5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 cm="1">
        <f t="array" ref="Q744:R744">_xlfn.TEXTSPLIT(P744,"/")</f>
        <v>music</v>
      </c>
      <c r="R744" t="str">
        <v>electric music</v>
      </c>
      <c r="S744" s="9">
        <f t="shared" si="46"/>
        <v>40197.25</v>
      </c>
      <c r="T744" s="9">
        <f t="shared" si="47"/>
        <v>40239.25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6">
        <f t="shared" si="44"/>
        <v>12.923076923076923</v>
      </c>
      <c r="G745" t="s">
        <v>14</v>
      </c>
      <c r="H745">
        <v>17</v>
      </c>
      <c r="I745" s="5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 cm="1">
        <f t="array" ref="Q745:R745">_xlfn.TEXTSPLIT(P745,"/")</f>
        <v>theater</v>
      </c>
      <c r="R745" t="str">
        <v>plays</v>
      </c>
      <c r="S745" s="9">
        <f t="shared" si="46"/>
        <v>42298.208333333328</v>
      </c>
      <c r="T745" s="9">
        <f t="shared" si="47"/>
        <v>42304.208333333328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6">
        <f t="shared" si="44"/>
        <v>712</v>
      </c>
      <c r="G746" t="s">
        <v>20</v>
      </c>
      <c r="H746">
        <v>140</v>
      </c>
      <c r="I746" s="5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 cm="1">
        <f t="array" ref="Q746:R746">_xlfn.TEXTSPLIT(P746,"/")</f>
        <v>theater</v>
      </c>
      <c r="R746" t="str">
        <v>plays</v>
      </c>
      <c r="S746" s="9">
        <f t="shared" si="46"/>
        <v>43322.208333333328</v>
      </c>
      <c r="T746" s="9">
        <f t="shared" si="47"/>
        <v>43324.208333333328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6">
        <f t="shared" si="44"/>
        <v>30.304347826086957</v>
      </c>
      <c r="G747" t="s">
        <v>14</v>
      </c>
      <c r="H747">
        <v>34</v>
      </c>
      <c r="I747" s="5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 cm="1">
        <f t="array" ref="Q747:R747">_xlfn.TEXTSPLIT(P747,"/")</f>
        <v>technology</v>
      </c>
      <c r="R747" t="str">
        <v>wearables</v>
      </c>
      <c r="S747" s="9">
        <f t="shared" si="46"/>
        <v>40328.208333333336</v>
      </c>
      <c r="T747" s="9">
        <f t="shared" si="47"/>
        <v>40355.208333333336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6">
        <f t="shared" si="44"/>
        <v>212.50896057347671</v>
      </c>
      <c r="G748" t="s">
        <v>20</v>
      </c>
      <c r="H748">
        <v>3388</v>
      </c>
      <c r="I748" s="5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 cm="1">
        <f t="array" ref="Q748:R748">_xlfn.TEXTSPLIT(P748,"/")</f>
        <v>technology</v>
      </c>
      <c r="R748" t="str">
        <v>web</v>
      </c>
      <c r="S748" s="9">
        <f t="shared" si="46"/>
        <v>40825.208333333336</v>
      </c>
      <c r="T748" s="9">
        <f t="shared" si="47"/>
        <v>40830.208333333336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6">
        <f t="shared" si="44"/>
        <v>228.85714285714286</v>
      </c>
      <c r="G749" t="s">
        <v>20</v>
      </c>
      <c r="H749">
        <v>280</v>
      </c>
      <c r="I749" s="5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 cm="1">
        <f t="array" ref="Q749:R749">_xlfn.TEXTSPLIT(P749,"/")</f>
        <v>theater</v>
      </c>
      <c r="R749" t="str">
        <v>plays</v>
      </c>
      <c r="S749" s="9">
        <f t="shared" si="46"/>
        <v>40423.208333333336</v>
      </c>
      <c r="T749" s="9">
        <f t="shared" si="47"/>
        <v>40434.208333333336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6">
        <f t="shared" si="44"/>
        <v>34.959979476654695</v>
      </c>
      <c r="G750" t="s">
        <v>74</v>
      </c>
      <c r="H750">
        <v>614</v>
      </c>
      <c r="I750" s="5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 cm="1">
        <f t="array" ref="Q750:R750">_xlfn.TEXTSPLIT(P750,"/")</f>
        <v>film &amp; video</v>
      </c>
      <c r="R750" t="str">
        <v>animation</v>
      </c>
      <c r="S750" s="9">
        <f t="shared" si="46"/>
        <v>40238.25</v>
      </c>
      <c r="T750" s="9">
        <f t="shared" si="47"/>
        <v>40263.208333333336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6">
        <f t="shared" si="44"/>
        <v>157.29069767441862</v>
      </c>
      <c r="G751" t="s">
        <v>20</v>
      </c>
      <c r="H751">
        <v>366</v>
      </c>
      <c r="I751" s="5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 cm="1">
        <f t="array" ref="Q751:R751">_xlfn.TEXTSPLIT(P751,"/")</f>
        <v>technology</v>
      </c>
      <c r="R751" t="str">
        <v>wearables</v>
      </c>
      <c r="S751" s="9">
        <f t="shared" si="46"/>
        <v>41920.208333333336</v>
      </c>
      <c r="T751" s="9">
        <f t="shared" si="47"/>
        <v>41932.208333333336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6">
        <f t="shared" si="44"/>
        <v>1</v>
      </c>
      <c r="G752" t="s">
        <v>14</v>
      </c>
      <c r="H752">
        <v>1</v>
      </c>
      <c r="I752" s="5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 cm="1">
        <f t="array" ref="Q752:R752">_xlfn.TEXTSPLIT(P752,"/")</f>
        <v>music</v>
      </c>
      <c r="R752" t="str">
        <v>electric music</v>
      </c>
      <c r="S752" s="9">
        <f t="shared" si="46"/>
        <v>40360.208333333336</v>
      </c>
      <c r="T752" s="9">
        <f t="shared" si="47"/>
        <v>40385.208333333336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6">
        <f t="shared" si="44"/>
        <v>232.30555555555554</v>
      </c>
      <c r="G753" t="s">
        <v>20</v>
      </c>
      <c r="H753">
        <v>270</v>
      </c>
      <c r="I753" s="5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 cm="1">
        <f t="array" ref="Q753:R753">_xlfn.TEXTSPLIT(P753,"/")</f>
        <v>publishing</v>
      </c>
      <c r="R753" t="str">
        <v>nonfiction</v>
      </c>
      <c r="S753" s="9">
        <f t="shared" si="46"/>
        <v>42446.208333333328</v>
      </c>
      <c r="T753" s="9">
        <f t="shared" si="47"/>
        <v>42461.208333333328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6">
        <f t="shared" si="44"/>
        <v>92.448275862068968</v>
      </c>
      <c r="G754" t="s">
        <v>74</v>
      </c>
      <c r="H754">
        <v>114</v>
      </c>
      <c r="I754" s="5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 cm="1">
        <f t="array" ref="Q754:R754">_xlfn.TEXTSPLIT(P754,"/")</f>
        <v>theater</v>
      </c>
      <c r="R754" t="str">
        <v>plays</v>
      </c>
      <c r="S754" s="9">
        <f t="shared" si="46"/>
        <v>40395.208333333336</v>
      </c>
      <c r="T754" s="9">
        <f t="shared" si="47"/>
        <v>40413.208333333336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6">
        <f t="shared" si="44"/>
        <v>256.70212765957444</v>
      </c>
      <c r="G755" t="s">
        <v>20</v>
      </c>
      <c r="H755">
        <v>137</v>
      </c>
      <c r="I755" s="5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 cm="1">
        <f t="array" ref="Q755:R755">_xlfn.TEXTSPLIT(P755,"/")</f>
        <v>photography</v>
      </c>
      <c r="R755" t="str">
        <v>photography books</v>
      </c>
      <c r="S755" s="9">
        <f t="shared" si="46"/>
        <v>40321.208333333336</v>
      </c>
      <c r="T755" s="9">
        <f t="shared" si="47"/>
        <v>40336.208333333336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6">
        <f t="shared" si="44"/>
        <v>168.47017045454547</v>
      </c>
      <c r="G756" t="s">
        <v>20</v>
      </c>
      <c r="H756">
        <v>3205</v>
      </c>
      <c r="I756" s="5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 cm="1">
        <f t="array" ref="Q756:R756">_xlfn.TEXTSPLIT(P756,"/")</f>
        <v>theater</v>
      </c>
      <c r="R756" t="str">
        <v>plays</v>
      </c>
      <c r="S756" s="9">
        <f t="shared" si="46"/>
        <v>41210.208333333336</v>
      </c>
      <c r="T756" s="9">
        <f t="shared" si="47"/>
        <v>41263.25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6">
        <f t="shared" si="44"/>
        <v>166.57777777777778</v>
      </c>
      <c r="G757" t="s">
        <v>20</v>
      </c>
      <c r="H757">
        <v>288</v>
      </c>
      <c r="I757" s="5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 cm="1">
        <f t="array" ref="Q757:R757">_xlfn.TEXTSPLIT(P757,"/")</f>
        <v>theater</v>
      </c>
      <c r="R757" t="str">
        <v>plays</v>
      </c>
      <c r="S757" s="9">
        <f t="shared" si="46"/>
        <v>43096.25</v>
      </c>
      <c r="T757" s="9">
        <f t="shared" si="47"/>
        <v>43108.25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6">
        <f t="shared" si="44"/>
        <v>772.07692307692309</v>
      </c>
      <c r="G758" t="s">
        <v>20</v>
      </c>
      <c r="H758">
        <v>148</v>
      </c>
      <c r="I758" s="5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 cm="1">
        <f t="array" ref="Q758:R758">_xlfn.TEXTSPLIT(P758,"/")</f>
        <v>theater</v>
      </c>
      <c r="R758" t="str">
        <v>plays</v>
      </c>
      <c r="S758" s="9">
        <f t="shared" si="46"/>
        <v>42024.25</v>
      </c>
      <c r="T758" s="9">
        <f t="shared" si="47"/>
        <v>42030.25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6">
        <f t="shared" si="44"/>
        <v>406.85714285714283</v>
      </c>
      <c r="G759" t="s">
        <v>20</v>
      </c>
      <c r="H759">
        <v>114</v>
      </c>
      <c r="I759" s="5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 cm="1">
        <f t="array" ref="Q759:R759">_xlfn.TEXTSPLIT(P759,"/")</f>
        <v>film &amp; video</v>
      </c>
      <c r="R759" t="str">
        <v>drama</v>
      </c>
      <c r="S759" s="9">
        <f t="shared" si="46"/>
        <v>40675.208333333336</v>
      </c>
      <c r="T759" s="9">
        <f t="shared" si="47"/>
        <v>40679.208333333336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6">
        <f t="shared" si="44"/>
        <v>564.20608108108115</v>
      </c>
      <c r="G760" t="s">
        <v>20</v>
      </c>
      <c r="H760">
        <v>1518</v>
      </c>
      <c r="I760" s="5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 cm="1">
        <f t="array" ref="Q760:R760">_xlfn.TEXTSPLIT(P760,"/")</f>
        <v>music</v>
      </c>
      <c r="R760" t="str">
        <v>rock</v>
      </c>
      <c r="S760" s="9">
        <f t="shared" si="46"/>
        <v>41936.208333333336</v>
      </c>
      <c r="T760" s="9">
        <f t="shared" si="47"/>
        <v>41945.208333333336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6">
        <f t="shared" si="44"/>
        <v>68.426865671641792</v>
      </c>
      <c r="G761" t="s">
        <v>14</v>
      </c>
      <c r="H761">
        <v>1274</v>
      </c>
      <c r="I761" s="5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 cm="1">
        <f t="array" ref="Q761:R761">_xlfn.TEXTSPLIT(P761,"/")</f>
        <v>music</v>
      </c>
      <c r="R761" t="str">
        <v>electric music</v>
      </c>
      <c r="S761" s="9">
        <f t="shared" si="46"/>
        <v>43136.25</v>
      </c>
      <c r="T761" s="9">
        <f t="shared" si="47"/>
        <v>43166.25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6">
        <f t="shared" si="44"/>
        <v>34.351966873706004</v>
      </c>
      <c r="G762" t="s">
        <v>14</v>
      </c>
      <c r="H762">
        <v>210</v>
      </c>
      <c r="I762" s="5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 cm="1">
        <f t="array" ref="Q762:R762">_xlfn.TEXTSPLIT(P762,"/")</f>
        <v>games</v>
      </c>
      <c r="R762" t="str">
        <v>video games</v>
      </c>
      <c r="S762" s="9">
        <f t="shared" si="46"/>
        <v>43678.208333333328</v>
      </c>
      <c r="T762" s="9">
        <f t="shared" si="47"/>
        <v>43707.208333333328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6">
        <f t="shared" si="44"/>
        <v>655.4545454545455</v>
      </c>
      <c r="G763" t="s">
        <v>20</v>
      </c>
      <c r="H763">
        <v>166</v>
      </c>
      <c r="I763" s="5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 cm="1">
        <f t="array" ref="Q763:R763">_xlfn.TEXTSPLIT(P763,"/")</f>
        <v>music</v>
      </c>
      <c r="R763" t="str">
        <v>rock</v>
      </c>
      <c r="S763" s="9">
        <f t="shared" si="46"/>
        <v>42938.208333333328</v>
      </c>
      <c r="T763" s="9">
        <f t="shared" si="47"/>
        <v>42943.208333333328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6">
        <f t="shared" si="44"/>
        <v>177.25714285714284</v>
      </c>
      <c r="G764" t="s">
        <v>20</v>
      </c>
      <c r="H764">
        <v>100</v>
      </c>
      <c r="I764" s="5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 cm="1">
        <f t="array" ref="Q764:R764">_xlfn.TEXTSPLIT(P764,"/")</f>
        <v>music</v>
      </c>
      <c r="R764" t="str">
        <v>jazz</v>
      </c>
      <c r="S764" s="9">
        <f t="shared" si="46"/>
        <v>41241.25</v>
      </c>
      <c r="T764" s="9">
        <f t="shared" si="47"/>
        <v>41252.25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6">
        <f t="shared" si="44"/>
        <v>113.17857142857144</v>
      </c>
      <c r="G765" t="s">
        <v>20</v>
      </c>
      <c r="H765">
        <v>235</v>
      </c>
      <c r="I765" s="5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 cm="1">
        <f t="array" ref="Q765:R765">_xlfn.TEXTSPLIT(P765,"/")</f>
        <v>theater</v>
      </c>
      <c r="R765" t="str">
        <v>plays</v>
      </c>
      <c r="S765" s="9">
        <f t="shared" si="46"/>
        <v>41037.208333333336</v>
      </c>
      <c r="T765" s="9">
        <f t="shared" si="47"/>
        <v>41072.208333333336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6">
        <f t="shared" si="44"/>
        <v>728.18181818181824</v>
      </c>
      <c r="G766" t="s">
        <v>20</v>
      </c>
      <c r="H766">
        <v>148</v>
      </c>
      <c r="I766" s="5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 cm="1">
        <f t="array" ref="Q766:R766">_xlfn.TEXTSPLIT(P766,"/")</f>
        <v>music</v>
      </c>
      <c r="R766" t="str">
        <v>rock</v>
      </c>
      <c r="S766" s="9">
        <f t="shared" si="46"/>
        <v>40676.208333333336</v>
      </c>
      <c r="T766" s="9">
        <f t="shared" si="47"/>
        <v>40684.208333333336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6">
        <f t="shared" si="44"/>
        <v>208.33333333333334</v>
      </c>
      <c r="G767" t="s">
        <v>20</v>
      </c>
      <c r="H767">
        <v>198</v>
      </c>
      <c r="I767" s="5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 cm="1">
        <f t="array" ref="Q767:R767">_xlfn.TEXTSPLIT(P767,"/")</f>
        <v>music</v>
      </c>
      <c r="R767" t="str">
        <v>indie rock</v>
      </c>
      <c r="S767" s="9">
        <f t="shared" si="46"/>
        <v>42840.208333333328</v>
      </c>
      <c r="T767" s="9">
        <f t="shared" si="47"/>
        <v>42865.208333333328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6">
        <f t="shared" si="44"/>
        <v>31.171232876712331</v>
      </c>
      <c r="G768" t="s">
        <v>14</v>
      </c>
      <c r="H768">
        <v>248</v>
      </c>
      <c r="I768" s="5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 cm="1">
        <f t="array" ref="Q768:R768">_xlfn.TEXTSPLIT(P768,"/")</f>
        <v>film &amp; video</v>
      </c>
      <c r="R768" t="str">
        <v>science fiction</v>
      </c>
      <c r="S768" s="9">
        <f t="shared" si="46"/>
        <v>43362.208333333328</v>
      </c>
      <c r="T768" s="9">
        <f t="shared" si="47"/>
        <v>43363.208333333328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6">
        <f t="shared" si="44"/>
        <v>56.967078189300416</v>
      </c>
      <c r="G769" t="s">
        <v>14</v>
      </c>
      <c r="H769">
        <v>513</v>
      </c>
      <c r="I769" s="5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 cm="1">
        <f t="array" ref="Q769:R769">_xlfn.TEXTSPLIT(P769,"/")</f>
        <v>publishing</v>
      </c>
      <c r="R769" t="str">
        <v>translations</v>
      </c>
      <c r="S769" s="9">
        <f t="shared" si="46"/>
        <v>42283.208333333328</v>
      </c>
      <c r="T769" s="9">
        <f t="shared" si="47"/>
        <v>42328.25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6">
        <f t="shared" si="44"/>
        <v>231</v>
      </c>
      <c r="G770" t="s">
        <v>20</v>
      </c>
      <c r="H770">
        <v>150</v>
      </c>
      <c r="I770" s="5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 cm="1">
        <f t="array" ref="Q770:R770">_xlfn.TEXTSPLIT(P770,"/")</f>
        <v>theater</v>
      </c>
      <c r="R770" t="str">
        <v>plays</v>
      </c>
      <c r="S770" s="9">
        <f t="shared" si="46"/>
        <v>41619.25</v>
      </c>
      <c r="T770" s="9">
        <f t="shared" si="47"/>
        <v>41634.25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6">
        <f t="shared" ref="F771:F834" si="48">E771/D771*100</f>
        <v>86.867834394904463</v>
      </c>
      <c r="G771" t="s">
        <v>14</v>
      </c>
      <c r="H771">
        <v>3410</v>
      </c>
      <c r="I771" s="5">
        <f t="shared" ref="I771:I834" si="49">IFERROR(E771/H771,0)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 cm="1">
        <f t="array" ref="Q771:R771">_xlfn.TEXTSPLIT(P771,"/")</f>
        <v>games</v>
      </c>
      <c r="R771" t="str">
        <v>video games</v>
      </c>
      <c r="S771" s="9">
        <f t="shared" ref="S771:S834" si="50">(((L771/60)/60)/24)+DATE(1970,1,1)</f>
        <v>41501.208333333336</v>
      </c>
      <c r="T771" s="9">
        <f t="shared" ref="T771:T834" si="51">(((M771/60)/60)/24)+DATE(1970,1,1)</f>
        <v>41527.208333333336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6">
        <f t="shared" si="48"/>
        <v>270.74418604651163</v>
      </c>
      <c r="G772" t="s">
        <v>20</v>
      </c>
      <c r="H772">
        <v>216</v>
      </c>
      <c r="I772" s="5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 cm="1">
        <f t="array" ref="Q772:R772">_xlfn.TEXTSPLIT(P772,"/")</f>
        <v>theater</v>
      </c>
      <c r="R772" t="str">
        <v>plays</v>
      </c>
      <c r="S772" s="9">
        <f t="shared" si="50"/>
        <v>41743.208333333336</v>
      </c>
      <c r="T772" s="9">
        <f t="shared" si="51"/>
        <v>41750.208333333336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6">
        <f t="shared" si="48"/>
        <v>49.446428571428569</v>
      </c>
      <c r="G773" t="s">
        <v>74</v>
      </c>
      <c r="H773">
        <v>26</v>
      </c>
      <c r="I773" s="5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 cm="1">
        <f t="array" ref="Q773:R773">_xlfn.TEXTSPLIT(P773,"/")</f>
        <v>theater</v>
      </c>
      <c r="R773" t="str">
        <v>plays</v>
      </c>
      <c r="S773" s="9">
        <f t="shared" si="50"/>
        <v>43491.25</v>
      </c>
      <c r="T773" s="9">
        <f t="shared" si="51"/>
        <v>43518.25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6">
        <f t="shared" si="48"/>
        <v>113.3596256684492</v>
      </c>
      <c r="G774" t="s">
        <v>20</v>
      </c>
      <c r="H774">
        <v>5139</v>
      </c>
      <c r="I774" s="5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 cm="1">
        <f t="array" ref="Q774:R774">_xlfn.TEXTSPLIT(P774,"/")</f>
        <v>music</v>
      </c>
      <c r="R774" t="str">
        <v>indie rock</v>
      </c>
      <c r="S774" s="9">
        <f t="shared" si="50"/>
        <v>43505.25</v>
      </c>
      <c r="T774" s="9">
        <f t="shared" si="51"/>
        <v>43509.25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6">
        <f t="shared" si="48"/>
        <v>190.55555555555554</v>
      </c>
      <c r="G775" t="s">
        <v>20</v>
      </c>
      <c r="H775">
        <v>2353</v>
      </c>
      <c r="I775" s="5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 cm="1">
        <f t="array" ref="Q775:R775">_xlfn.TEXTSPLIT(P775,"/")</f>
        <v>theater</v>
      </c>
      <c r="R775" t="str">
        <v>plays</v>
      </c>
      <c r="S775" s="9">
        <f t="shared" si="50"/>
        <v>42838.208333333328</v>
      </c>
      <c r="T775" s="9">
        <f t="shared" si="51"/>
        <v>42848.208333333328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6">
        <f t="shared" si="48"/>
        <v>135.5</v>
      </c>
      <c r="G776" t="s">
        <v>20</v>
      </c>
      <c r="H776">
        <v>78</v>
      </c>
      <c r="I776" s="5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 cm="1">
        <f t="array" ref="Q776:R776">_xlfn.TEXTSPLIT(P776,"/")</f>
        <v>technology</v>
      </c>
      <c r="R776" t="str">
        <v>web</v>
      </c>
      <c r="S776" s="9">
        <f t="shared" si="50"/>
        <v>42513.208333333328</v>
      </c>
      <c r="T776" s="9">
        <f t="shared" si="51"/>
        <v>42554.208333333328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6">
        <f t="shared" si="48"/>
        <v>10.297872340425531</v>
      </c>
      <c r="G777" t="s">
        <v>14</v>
      </c>
      <c r="H777">
        <v>10</v>
      </c>
      <c r="I777" s="5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 cm="1">
        <f t="array" ref="Q777:R777">_xlfn.TEXTSPLIT(P777,"/")</f>
        <v>music</v>
      </c>
      <c r="R777" t="str">
        <v>rock</v>
      </c>
      <c r="S777" s="9">
        <f t="shared" si="50"/>
        <v>41949.25</v>
      </c>
      <c r="T777" s="9">
        <f t="shared" si="51"/>
        <v>41959.25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6">
        <f t="shared" si="48"/>
        <v>65.544223826714799</v>
      </c>
      <c r="G778" t="s">
        <v>14</v>
      </c>
      <c r="H778">
        <v>2201</v>
      </c>
      <c r="I778" s="5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 cm="1">
        <f t="array" ref="Q778:R778">_xlfn.TEXTSPLIT(P778,"/")</f>
        <v>theater</v>
      </c>
      <c r="R778" t="str">
        <v>plays</v>
      </c>
      <c r="S778" s="9">
        <f t="shared" si="50"/>
        <v>43650.208333333328</v>
      </c>
      <c r="T778" s="9">
        <f t="shared" si="51"/>
        <v>43668.208333333328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6">
        <f t="shared" si="48"/>
        <v>49.026652452025587</v>
      </c>
      <c r="G779" t="s">
        <v>14</v>
      </c>
      <c r="H779">
        <v>676</v>
      </c>
      <c r="I779" s="5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 cm="1">
        <f t="array" ref="Q779:R779">_xlfn.TEXTSPLIT(P779,"/")</f>
        <v>theater</v>
      </c>
      <c r="R779" t="str">
        <v>plays</v>
      </c>
      <c r="S779" s="9">
        <f t="shared" si="50"/>
        <v>40809.208333333336</v>
      </c>
      <c r="T779" s="9">
        <f t="shared" si="51"/>
        <v>40838.208333333336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6">
        <f t="shared" si="48"/>
        <v>787.92307692307691</v>
      </c>
      <c r="G780" t="s">
        <v>20</v>
      </c>
      <c r="H780">
        <v>174</v>
      </c>
      <c r="I780" s="5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 cm="1">
        <f t="array" ref="Q780:R780">_xlfn.TEXTSPLIT(P780,"/")</f>
        <v>film &amp; video</v>
      </c>
      <c r="R780" t="str">
        <v>animation</v>
      </c>
      <c r="S780" s="9">
        <f t="shared" si="50"/>
        <v>40768.208333333336</v>
      </c>
      <c r="T780" s="9">
        <f t="shared" si="51"/>
        <v>40773.208333333336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6">
        <f t="shared" si="48"/>
        <v>80.306347746090154</v>
      </c>
      <c r="G781" t="s">
        <v>14</v>
      </c>
      <c r="H781">
        <v>831</v>
      </c>
      <c r="I781" s="5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 cm="1">
        <f t="array" ref="Q781:R781">_xlfn.TEXTSPLIT(P781,"/")</f>
        <v>theater</v>
      </c>
      <c r="R781" t="str">
        <v>plays</v>
      </c>
      <c r="S781" s="9">
        <f t="shared" si="50"/>
        <v>42230.208333333328</v>
      </c>
      <c r="T781" s="9">
        <f t="shared" si="51"/>
        <v>42239.208333333328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6">
        <f t="shared" si="48"/>
        <v>106.29411764705883</v>
      </c>
      <c r="G782" t="s">
        <v>20</v>
      </c>
      <c r="H782">
        <v>164</v>
      </c>
      <c r="I782" s="5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 cm="1">
        <f t="array" ref="Q782:R782">_xlfn.TEXTSPLIT(P782,"/")</f>
        <v>film &amp; video</v>
      </c>
      <c r="R782" t="str">
        <v>drama</v>
      </c>
      <c r="S782" s="9">
        <f t="shared" si="50"/>
        <v>42573.208333333328</v>
      </c>
      <c r="T782" s="9">
        <f t="shared" si="51"/>
        <v>42592.208333333328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6">
        <f t="shared" si="48"/>
        <v>50.735632183908038</v>
      </c>
      <c r="G783" t="s">
        <v>74</v>
      </c>
      <c r="H783">
        <v>56</v>
      </c>
      <c r="I783" s="5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 cm="1">
        <f t="array" ref="Q783:R783">_xlfn.TEXTSPLIT(P783,"/")</f>
        <v>theater</v>
      </c>
      <c r="R783" t="str">
        <v>plays</v>
      </c>
      <c r="S783" s="9">
        <f t="shared" si="50"/>
        <v>40482.208333333336</v>
      </c>
      <c r="T783" s="9">
        <f t="shared" si="51"/>
        <v>40533.25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6">
        <f t="shared" si="48"/>
        <v>215.31372549019611</v>
      </c>
      <c r="G784" t="s">
        <v>20</v>
      </c>
      <c r="H784">
        <v>161</v>
      </c>
      <c r="I784" s="5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 cm="1">
        <f t="array" ref="Q784:R784">_xlfn.TEXTSPLIT(P784,"/")</f>
        <v>film &amp; video</v>
      </c>
      <c r="R784" t="str">
        <v>animation</v>
      </c>
      <c r="S784" s="9">
        <f t="shared" si="50"/>
        <v>40603.25</v>
      </c>
      <c r="T784" s="9">
        <f t="shared" si="51"/>
        <v>40631.208333333336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6">
        <f t="shared" si="48"/>
        <v>141.22972972972974</v>
      </c>
      <c r="G785" t="s">
        <v>20</v>
      </c>
      <c r="H785">
        <v>138</v>
      </c>
      <c r="I785" s="5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 cm="1">
        <f t="array" ref="Q785:R785">_xlfn.TEXTSPLIT(P785,"/")</f>
        <v>music</v>
      </c>
      <c r="R785" t="str">
        <v>rock</v>
      </c>
      <c r="S785" s="9">
        <f t="shared" si="50"/>
        <v>41625.25</v>
      </c>
      <c r="T785" s="9">
        <f t="shared" si="51"/>
        <v>41632.25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6">
        <f t="shared" si="48"/>
        <v>115.33745781777279</v>
      </c>
      <c r="G786" t="s">
        <v>20</v>
      </c>
      <c r="H786">
        <v>3308</v>
      </c>
      <c r="I786" s="5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 cm="1">
        <f t="array" ref="Q786:R786">_xlfn.TEXTSPLIT(P786,"/")</f>
        <v>technology</v>
      </c>
      <c r="R786" t="str">
        <v>web</v>
      </c>
      <c r="S786" s="9">
        <f t="shared" si="50"/>
        <v>42435.25</v>
      </c>
      <c r="T786" s="9">
        <f t="shared" si="51"/>
        <v>42446.208333333328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6">
        <f t="shared" si="48"/>
        <v>193.11940298507463</v>
      </c>
      <c r="G787" t="s">
        <v>20</v>
      </c>
      <c r="H787">
        <v>127</v>
      </c>
      <c r="I787" s="5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 cm="1">
        <f t="array" ref="Q787:R787">_xlfn.TEXTSPLIT(P787,"/")</f>
        <v>film &amp; video</v>
      </c>
      <c r="R787" t="str">
        <v>animation</v>
      </c>
      <c r="S787" s="9">
        <f t="shared" si="50"/>
        <v>43582.208333333328</v>
      </c>
      <c r="T787" s="9">
        <f t="shared" si="51"/>
        <v>43616.208333333328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6">
        <f t="shared" si="48"/>
        <v>729.73333333333335</v>
      </c>
      <c r="G788" t="s">
        <v>20</v>
      </c>
      <c r="H788">
        <v>207</v>
      </c>
      <c r="I788" s="5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 cm="1">
        <f t="array" ref="Q788:R788">_xlfn.TEXTSPLIT(P788,"/")</f>
        <v>music</v>
      </c>
      <c r="R788" t="str">
        <v>jazz</v>
      </c>
      <c r="S788" s="9">
        <f t="shared" si="50"/>
        <v>43186.208333333328</v>
      </c>
      <c r="T788" s="9">
        <f t="shared" si="51"/>
        <v>43193.208333333328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6">
        <f t="shared" si="48"/>
        <v>99.66339869281046</v>
      </c>
      <c r="G789" t="s">
        <v>14</v>
      </c>
      <c r="H789">
        <v>859</v>
      </c>
      <c r="I789" s="5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 cm="1">
        <f t="array" ref="Q789:R789">_xlfn.TEXTSPLIT(P789,"/")</f>
        <v>music</v>
      </c>
      <c r="R789" t="str">
        <v>rock</v>
      </c>
      <c r="S789" s="9">
        <f t="shared" si="50"/>
        <v>40684.208333333336</v>
      </c>
      <c r="T789" s="9">
        <f t="shared" si="51"/>
        <v>40693.208333333336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6">
        <f t="shared" si="48"/>
        <v>88.166666666666671</v>
      </c>
      <c r="G790" t="s">
        <v>47</v>
      </c>
      <c r="H790">
        <v>31</v>
      </c>
      <c r="I790" s="5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 cm="1">
        <f t="array" ref="Q790:R790">_xlfn.TEXTSPLIT(P790,"/")</f>
        <v>film &amp; video</v>
      </c>
      <c r="R790" t="str">
        <v>animation</v>
      </c>
      <c r="S790" s="9">
        <f t="shared" si="50"/>
        <v>41202.208333333336</v>
      </c>
      <c r="T790" s="9">
        <f t="shared" si="51"/>
        <v>41223.25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6">
        <f t="shared" si="48"/>
        <v>37.233333333333334</v>
      </c>
      <c r="G791" t="s">
        <v>14</v>
      </c>
      <c r="H791">
        <v>45</v>
      </c>
      <c r="I791" s="5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 cm="1">
        <f t="array" ref="Q791:R791">_xlfn.TEXTSPLIT(P791,"/")</f>
        <v>theater</v>
      </c>
      <c r="R791" t="str">
        <v>plays</v>
      </c>
      <c r="S791" s="9">
        <f t="shared" si="50"/>
        <v>41786.208333333336</v>
      </c>
      <c r="T791" s="9">
        <f t="shared" si="51"/>
        <v>41823.208333333336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6">
        <f t="shared" si="48"/>
        <v>30.540075309306079</v>
      </c>
      <c r="G792" t="s">
        <v>74</v>
      </c>
      <c r="H792">
        <v>1113</v>
      </c>
      <c r="I792" s="5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 cm="1">
        <f t="array" ref="Q792:R792">_xlfn.TEXTSPLIT(P792,"/")</f>
        <v>theater</v>
      </c>
      <c r="R792" t="str">
        <v>plays</v>
      </c>
      <c r="S792" s="9">
        <f t="shared" si="50"/>
        <v>40223.25</v>
      </c>
      <c r="T792" s="9">
        <f t="shared" si="51"/>
        <v>40229.25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6">
        <f t="shared" si="48"/>
        <v>25.714285714285712</v>
      </c>
      <c r="G793" t="s">
        <v>14</v>
      </c>
      <c r="H793">
        <v>6</v>
      </c>
      <c r="I793" s="5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 cm="1">
        <f t="array" ref="Q793:R793">_xlfn.TEXTSPLIT(P793,"/")</f>
        <v>food</v>
      </c>
      <c r="R793" t="str">
        <v>food trucks</v>
      </c>
      <c r="S793" s="9">
        <f t="shared" si="50"/>
        <v>42715.25</v>
      </c>
      <c r="T793" s="9">
        <f t="shared" si="51"/>
        <v>42731.25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6">
        <f t="shared" si="48"/>
        <v>34</v>
      </c>
      <c r="G794" t="s">
        <v>14</v>
      </c>
      <c r="H794">
        <v>7</v>
      </c>
      <c r="I794" s="5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 cm="1">
        <f t="array" ref="Q794:R794">_xlfn.TEXTSPLIT(P794,"/")</f>
        <v>theater</v>
      </c>
      <c r="R794" t="str">
        <v>plays</v>
      </c>
      <c r="S794" s="9">
        <f t="shared" si="50"/>
        <v>41451.208333333336</v>
      </c>
      <c r="T794" s="9">
        <f t="shared" si="51"/>
        <v>41479.208333333336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6">
        <f t="shared" si="48"/>
        <v>1185.909090909091</v>
      </c>
      <c r="G795" t="s">
        <v>20</v>
      </c>
      <c r="H795">
        <v>181</v>
      </c>
      <c r="I795" s="5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 cm="1">
        <f t="array" ref="Q795:R795">_xlfn.TEXTSPLIT(P795,"/")</f>
        <v>publishing</v>
      </c>
      <c r="R795" t="str">
        <v>nonfiction</v>
      </c>
      <c r="S795" s="9">
        <f t="shared" si="50"/>
        <v>41450.208333333336</v>
      </c>
      <c r="T795" s="9">
        <f t="shared" si="51"/>
        <v>41454.208333333336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6">
        <f t="shared" si="48"/>
        <v>125.39393939393939</v>
      </c>
      <c r="G796" t="s">
        <v>20</v>
      </c>
      <c r="H796">
        <v>110</v>
      </c>
      <c r="I796" s="5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 cm="1">
        <f t="array" ref="Q796:R796">_xlfn.TEXTSPLIT(P796,"/")</f>
        <v>music</v>
      </c>
      <c r="R796" t="str">
        <v>rock</v>
      </c>
      <c r="S796" s="9">
        <f t="shared" si="50"/>
        <v>43091.25</v>
      </c>
      <c r="T796" s="9">
        <f t="shared" si="51"/>
        <v>43103.25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6">
        <f t="shared" si="48"/>
        <v>14.394366197183098</v>
      </c>
      <c r="G797" t="s">
        <v>14</v>
      </c>
      <c r="H797">
        <v>31</v>
      </c>
      <c r="I797" s="5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 cm="1">
        <f t="array" ref="Q797:R797">_xlfn.TEXTSPLIT(P797,"/")</f>
        <v>film &amp; video</v>
      </c>
      <c r="R797" t="str">
        <v>drama</v>
      </c>
      <c r="S797" s="9">
        <f t="shared" si="50"/>
        <v>42675.208333333328</v>
      </c>
      <c r="T797" s="9">
        <f t="shared" si="51"/>
        <v>42678.208333333328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6">
        <f t="shared" si="48"/>
        <v>54.807692307692314</v>
      </c>
      <c r="G798" t="s">
        <v>14</v>
      </c>
      <c r="H798">
        <v>78</v>
      </c>
      <c r="I798" s="5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 cm="1">
        <f t="array" ref="Q798:R798">_xlfn.TEXTSPLIT(P798,"/")</f>
        <v>games</v>
      </c>
      <c r="R798" t="str">
        <v>mobile games</v>
      </c>
      <c r="S798" s="9">
        <f t="shared" si="50"/>
        <v>41859.208333333336</v>
      </c>
      <c r="T798" s="9">
        <f t="shared" si="51"/>
        <v>41866.208333333336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6">
        <f t="shared" si="48"/>
        <v>109.63157894736841</v>
      </c>
      <c r="G799" t="s">
        <v>20</v>
      </c>
      <c r="H799">
        <v>185</v>
      </c>
      <c r="I799" s="5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 cm="1">
        <f t="array" ref="Q799:R799">_xlfn.TEXTSPLIT(P799,"/")</f>
        <v>technology</v>
      </c>
      <c r="R799" t="str">
        <v>web</v>
      </c>
      <c r="S799" s="9">
        <f t="shared" si="50"/>
        <v>43464.25</v>
      </c>
      <c r="T799" s="9">
        <f t="shared" si="51"/>
        <v>43487.25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6">
        <f t="shared" si="48"/>
        <v>188.47058823529412</v>
      </c>
      <c r="G800" t="s">
        <v>20</v>
      </c>
      <c r="H800">
        <v>121</v>
      </c>
      <c r="I800" s="5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 cm="1">
        <f t="array" ref="Q800:R800">_xlfn.TEXTSPLIT(P800,"/")</f>
        <v>theater</v>
      </c>
      <c r="R800" t="str">
        <v>plays</v>
      </c>
      <c r="S800" s="9">
        <f t="shared" si="50"/>
        <v>41060.208333333336</v>
      </c>
      <c r="T800" s="9">
        <f t="shared" si="51"/>
        <v>41088.208333333336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6">
        <f t="shared" si="48"/>
        <v>87.008284023668637</v>
      </c>
      <c r="G801" t="s">
        <v>14</v>
      </c>
      <c r="H801">
        <v>1225</v>
      </c>
      <c r="I801" s="5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 cm="1">
        <f t="array" ref="Q801:R801">_xlfn.TEXTSPLIT(P801,"/")</f>
        <v>theater</v>
      </c>
      <c r="R801" t="str">
        <v>plays</v>
      </c>
      <c r="S801" s="9">
        <f t="shared" si="50"/>
        <v>42399.25</v>
      </c>
      <c r="T801" s="9">
        <f t="shared" si="51"/>
        <v>42403.25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6">
        <f t="shared" si="48"/>
        <v>1</v>
      </c>
      <c r="G802" t="s">
        <v>14</v>
      </c>
      <c r="H802">
        <v>1</v>
      </c>
      <c r="I802" s="5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 cm="1">
        <f t="array" ref="Q802:R802">_xlfn.TEXTSPLIT(P802,"/")</f>
        <v>music</v>
      </c>
      <c r="R802" t="str">
        <v>rock</v>
      </c>
      <c r="S802" s="9">
        <f t="shared" si="50"/>
        <v>42167.208333333328</v>
      </c>
      <c r="T802" s="9">
        <f t="shared" si="51"/>
        <v>42171.208333333328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6">
        <f t="shared" si="48"/>
        <v>202.9130434782609</v>
      </c>
      <c r="G803" t="s">
        <v>20</v>
      </c>
      <c r="H803">
        <v>106</v>
      </c>
      <c r="I803" s="5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 cm="1">
        <f t="array" ref="Q803:R803">_xlfn.TEXTSPLIT(P803,"/")</f>
        <v>photography</v>
      </c>
      <c r="R803" t="str">
        <v>photography books</v>
      </c>
      <c r="S803" s="9">
        <f t="shared" si="50"/>
        <v>43830.25</v>
      </c>
      <c r="T803" s="9">
        <f t="shared" si="51"/>
        <v>43852.25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6">
        <f t="shared" si="48"/>
        <v>197.03225806451613</v>
      </c>
      <c r="G804" t="s">
        <v>20</v>
      </c>
      <c r="H804">
        <v>142</v>
      </c>
      <c r="I804" s="5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 cm="1">
        <f t="array" ref="Q804:R804">_xlfn.TEXTSPLIT(P804,"/")</f>
        <v>photography</v>
      </c>
      <c r="R804" t="str">
        <v>photography books</v>
      </c>
      <c r="S804" s="9">
        <f t="shared" si="50"/>
        <v>43650.208333333328</v>
      </c>
      <c r="T804" s="9">
        <f t="shared" si="51"/>
        <v>43652.208333333328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6">
        <f t="shared" si="48"/>
        <v>107</v>
      </c>
      <c r="G805" t="s">
        <v>20</v>
      </c>
      <c r="H805">
        <v>233</v>
      </c>
      <c r="I805" s="5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 cm="1">
        <f t="array" ref="Q805:R805">_xlfn.TEXTSPLIT(P805,"/")</f>
        <v>theater</v>
      </c>
      <c r="R805" t="str">
        <v>plays</v>
      </c>
      <c r="S805" s="9">
        <f t="shared" si="50"/>
        <v>43492.25</v>
      </c>
      <c r="T805" s="9">
        <f t="shared" si="51"/>
        <v>43526.25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6">
        <f t="shared" si="48"/>
        <v>268.73076923076923</v>
      </c>
      <c r="G806" t="s">
        <v>20</v>
      </c>
      <c r="H806">
        <v>218</v>
      </c>
      <c r="I806" s="5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 cm="1">
        <f t="array" ref="Q806:R806">_xlfn.TEXTSPLIT(P806,"/")</f>
        <v>music</v>
      </c>
      <c r="R806" t="str">
        <v>rock</v>
      </c>
      <c r="S806" s="9">
        <f t="shared" si="50"/>
        <v>43102.25</v>
      </c>
      <c r="T806" s="9">
        <f t="shared" si="51"/>
        <v>43122.25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6">
        <f t="shared" si="48"/>
        <v>50.845360824742272</v>
      </c>
      <c r="G807" t="s">
        <v>14</v>
      </c>
      <c r="H807">
        <v>67</v>
      </c>
      <c r="I807" s="5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 cm="1">
        <f t="array" ref="Q807:R807">_xlfn.TEXTSPLIT(P807,"/")</f>
        <v>film &amp; video</v>
      </c>
      <c r="R807" t="str">
        <v>documentary</v>
      </c>
      <c r="S807" s="9">
        <f t="shared" si="50"/>
        <v>41958.25</v>
      </c>
      <c r="T807" s="9">
        <f t="shared" si="51"/>
        <v>42009.25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6">
        <f t="shared" si="48"/>
        <v>1180.2857142857142</v>
      </c>
      <c r="G808" t="s">
        <v>20</v>
      </c>
      <c r="H808">
        <v>76</v>
      </c>
      <c r="I808" s="5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 cm="1">
        <f t="array" ref="Q808:R808">_xlfn.TEXTSPLIT(P808,"/")</f>
        <v>film &amp; video</v>
      </c>
      <c r="R808" t="str">
        <v>drama</v>
      </c>
      <c r="S808" s="9">
        <f t="shared" si="50"/>
        <v>40973.25</v>
      </c>
      <c r="T808" s="9">
        <f t="shared" si="51"/>
        <v>40997.208333333336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6">
        <f t="shared" si="48"/>
        <v>264</v>
      </c>
      <c r="G809" t="s">
        <v>20</v>
      </c>
      <c r="H809">
        <v>43</v>
      </c>
      <c r="I809" s="5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 cm="1">
        <f t="array" ref="Q809:R809">_xlfn.TEXTSPLIT(P809,"/")</f>
        <v>theater</v>
      </c>
      <c r="R809" t="str">
        <v>plays</v>
      </c>
      <c r="S809" s="9">
        <f t="shared" si="50"/>
        <v>43753.208333333328</v>
      </c>
      <c r="T809" s="9">
        <f t="shared" si="51"/>
        <v>43797.25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6">
        <f t="shared" si="48"/>
        <v>30.44230769230769</v>
      </c>
      <c r="G810" t="s">
        <v>14</v>
      </c>
      <c r="H810">
        <v>19</v>
      </c>
      <c r="I810" s="5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 cm="1">
        <f t="array" ref="Q810:R810">_xlfn.TEXTSPLIT(P810,"/")</f>
        <v>food</v>
      </c>
      <c r="R810" t="str">
        <v>food trucks</v>
      </c>
      <c r="S810" s="9">
        <f t="shared" si="50"/>
        <v>42507.208333333328</v>
      </c>
      <c r="T810" s="9">
        <f t="shared" si="51"/>
        <v>42524.208333333328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6">
        <f t="shared" si="48"/>
        <v>62.880681818181813</v>
      </c>
      <c r="G811" t="s">
        <v>14</v>
      </c>
      <c r="H811">
        <v>2108</v>
      </c>
      <c r="I811" s="5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 cm="1">
        <f t="array" ref="Q811:R811">_xlfn.TEXTSPLIT(P811,"/")</f>
        <v>film &amp; video</v>
      </c>
      <c r="R811" t="str">
        <v>documentary</v>
      </c>
      <c r="S811" s="9">
        <f t="shared" si="50"/>
        <v>41135.208333333336</v>
      </c>
      <c r="T811" s="9">
        <f t="shared" si="51"/>
        <v>41136.208333333336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6">
        <f t="shared" si="48"/>
        <v>193.125</v>
      </c>
      <c r="G812" t="s">
        <v>20</v>
      </c>
      <c r="H812">
        <v>221</v>
      </c>
      <c r="I812" s="5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 cm="1">
        <f t="array" ref="Q812:R812">_xlfn.TEXTSPLIT(P812,"/")</f>
        <v>theater</v>
      </c>
      <c r="R812" t="str">
        <v>plays</v>
      </c>
      <c r="S812" s="9">
        <f t="shared" si="50"/>
        <v>43067.25</v>
      </c>
      <c r="T812" s="9">
        <f t="shared" si="51"/>
        <v>43077.25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6">
        <f t="shared" si="48"/>
        <v>77.102702702702715</v>
      </c>
      <c r="G813" t="s">
        <v>14</v>
      </c>
      <c r="H813">
        <v>679</v>
      </c>
      <c r="I813" s="5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 cm="1">
        <f t="array" ref="Q813:R813">_xlfn.TEXTSPLIT(P813,"/")</f>
        <v>games</v>
      </c>
      <c r="R813" t="str">
        <v>video games</v>
      </c>
      <c r="S813" s="9">
        <f t="shared" si="50"/>
        <v>42378.25</v>
      </c>
      <c r="T813" s="9">
        <f t="shared" si="51"/>
        <v>42380.25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6">
        <f t="shared" si="48"/>
        <v>225.52763819095478</v>
      </c>
      <c r="G814" t="s">
        <v>20</v>
      </c>
      <c r="H814">
        <v>2805</v>
      </c>
      <c r="I814" s="5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 cm="1">
        <f t="array" ref="Q814:R814">_xlfn.TEXTSPLIT(P814,"/")</f>
        <v>publishing</v>
      </c>
      <c r="R814" t="str">
        <v>nonfiction</v>
      </c>
      <c r="S814" s="9">
        <f t="shared" si="50"/>
        <v>43206.208333333328</v>
      </c>
      <c r="T814" s="9">
        <f t="shared" si="51"/>
        <v>43211.208333333328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6">
        <f t="shared" si="48"/>
        <v>239.40625</v>
      </c>
      <c r="G815" t="s">
        <v>20</v>
      </c>
      <c r="H815">
        <v>68</v>
      </c>
      <c r="I815" s="5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 cm="1">
        <f t="array" ref="Q815:R815">_xlfn.TEXTSPLIT(P815,"/")</f>
        <v>games</v>
      </c>
      <c r="R815" t="str">
        <v>video games</v>
      </c>
      <c r="S815" s="9">
        <f t="shared" si="50"/>
        <v>41148.208333333336</v>
      </c>
      <c r="T815" s="9">
        <f t="shared" si="51"/>
        <v>41158.208333333336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6">
        <f t="shared" si="48"/>
        <v>92.1875</v>
      </c>
      <c r="G816" t="s">
        <v>14</v>
      </c>
      <c r="H816">
        <v>36</v>
      </c>
      <c r="I816" s="5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 cm="1">
        <f t="array" ref="Q816:R816">_xlfn.TEXTSPLIT(P816,"/")</f>
        <v>music</v>
      </c>
      <c r="R816" t="str">
        <v>rock</v>
      </c>
      <c r="S816" s="9">
        <f t="shared" si="50"/>
        <v>42517.208333333328</v>
      </c>
      <c r="T816" s="9">
        <f t="shared" si="51"/>
        <v>42519.208333333328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6">
        <f t="shared" si="48"/>
        <v>130.23333333333335</v>
      </c>
      <c r="G817" t="s">
        <v>20</v>
      </c>
      <c r="H817">
        <v>183</v>
      </c>
      <c r="I817" s="5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 cm="1">
        <f t="array" ref="Q817:R817">_xlfn.TEXTSPLIT(P817,"/")</f>
        <v>music</v>
      </c>
      <c r="R817" t="str">
        <v>rock</v>
      </c>
      <c r="S817" s="9">
        <f t="shared" si="50"/>
        <v>43068.25</v>
      </c>
      <c r="T817" s="9">
        <f t="shared" si="51"/>
        <v>43094.25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6">
        <f t="shared" si="48"/>
        <v>615.21739130434787</v>
      </c>
      <c r="G818" t="s">
        <v>20</v>
      </c>
      <c r="H818">
        <v>133</v>
      </c>
      <c r="I818" s="5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 cm="1">
        <f t="array" ref="Q818:R818">_xlfn.TEXTSPLIT(P818,"/")</f>
        <v>theater</v>
      </c>
      <c r="R818" t="str">
        <v>plays</v>
      </c>
      <c r="S818" s="9">
        <f t="shared" si="50"/>
        <v>41680.25</v>
      </c>
      <c r="T818" s="9">
        <f t="shared" si="51"/>
        <v>41682.25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6">
        <f t="shared" si="48"/>
        <v>368.79532163742692</v>
      </c>
      <c r="G819" t="s">
        <v>20</v>
      </c>
      <c r="H819">
        <v>2489</v>
      </c>
      <c r="I819" s="5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 cm="1">
        <f t="array" ref="Q819:R819">_xlfn.TEXTSPLIT(P819,"/")</f>
        <v>publishing</v>
      </c>
      <c r="R819" t="str">
        <v>nonfiction</v>
      </c>
      <c r="S819" s="9">
        <f t="shared" si="50"/>
        <v>43589.208333333328</v>
      </c>
      <c r="T819" s="9">
        <f t="shared" si="51"/>
        <v>43617.208333333328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6">
        <f t="shared" si="48"/>
        <v>1094.8571428571429</v>
      </c>
      <c r="G820" t="s">
        <v>20</v>
      </c>
      <c r="H820">
        <v>69</v>
      </c>
      <c r="I820" s="5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 cm="1">
        <f t="array" ref="Q820:R820">_xlfn.TEXTSPLIT(P820,"/")</f>
        <v>theater</v>
      </c>
      <c r="R820" t="str">
        <v>plays</v>
      </c>
      <c r="S820" s="9">
        <f t="shared" si="50"/>
        <v>43486.25</v>
      </c>
      <c r="T820" s="9">
        <f t="shared" si="51"/>
        <v>43499.25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6">
        <f t="shared" si="48"/>
        <v>50.662921348314605</v>
      </c>
      <c r="G821" t="s">
        <v>14</v>
      </c>
      <c r="H821">
        <v>47</v>
      </c>
      <c r="I821" s="5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 cm="1">
        <f t="array" ref="Q821:R821">_xlfn.TEXTSPLIT(P821,"/")</f>
        <v>games</v>
      </c>
      <c r="R821" t="str">
        <v>video games</v>
      </c>
      <c r="S821" s="9">
        <f t="shared" si="50"/>
        <v>41237.25</v>
      </c>
      <c r="T821" s="9">
        <f t="shared" si="51"/>
        <v>41252.25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6">
        <f t="shared" si="48"/>
        <v>800.6</v>
      </c>
      <c r="G822" t="s">
        <v>20</v>
      </c>
      <c r="H822">
        <v>279</v>
      </c>
      <c r="I822" s="5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 cm="1">
        <f t="array" ref="Q822:R822">_xlfn.TEXTSPLIT(P822,"/")</f>
        <v>music</v>
      </c>
      <c r="R822" t="str">
        <v>rock</v>
      </c>
      <c r="S822" s="9">
        <f t="shared" si="50"/>
        <v>43310.208333333328</v>
      </c>
      <c r="T822" s="9">
        <f t="shared" si="51"/>
        <v>43323.208333333328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6">
        <f t="shared" si="48"/>
        <v>291.28571428571428</v>
      </c>
      <c r="G823" t="s">
        <v>20</v>
      </c>
      <c r="H823">
        <v>210</v>
      </c>
      <c r="I823" s="5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 cm="1">
        <f t="array" ref="Q823:R823">_xlfn.TEXTSPLIT(P823,"/")</f>
        <v>film &amp; video</v>
      </c>
      <c r="R823" t="str">
        <v>documentary</v>
      </c>
      <c r="S823" s="9">
        <f t="shared" si="50"/>
        <v>42794.25</v>
      </c>
      <c r="T823" s="9">
        <f t="shared" si="51"/>
        <v>42807.208333333328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6">
        <f t="shared" si="48"/>
        <v>349.9666666666667</v>
      </c>
      <c r="G824" t="s">
        <v>20</v>
      </c>
      <c r="H824">
        <v>2100</v>
      </c>
      <c r="I824" s="5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 cm="1">
        <f t="array" ref="Q824:R824">_xlfn.TEXTSPLIT(P824,"/")</f>
        <v>music</v>
      </c>
      <c r="R824" t="str">
        <v>rock</v>
      </c>
      <c r="S824" s="9">
        <f t="shared" si="50"/>
        <v>41698.25</v>
      </c>
      <c r="T824" s="9">
        <f t="shared" si="51"/>
        <v>41715.208333333336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6">
        <f t="shared" si="48"/>
        <v>357.07317073170731</v>
      </c>
      <c r="G825" t="s">
        <v>20</v>
      </c>
      <c r="H825">
        <v>252</v>
      </c>
      <c r="I825" s="5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 cm="1">
        <f t="array" ref="Q825:R825">_xlfn.TEXTSPLIT(P825,"/")</f>
        <v>music</v>
      </c>
      <c r="R825" t="str">
        <v>rock</v>
      </c>
      <c r="S825" s="9">
        <f t="shared" si="50"/>
        <v>41892.208333333336</v>
      </c>
      <c r="T825" s="9">
        <f t="shared" si="51"/>
        <v>41917.208333333336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6">
        <f t="shared" si="48"/>
        <v>126.48941176470588</v>
      </c>
      <c r="G826" t="s">
        <v>20</v>
      </c>
      <c r="H826">
        <v>1280</v>
      </c>
      <c r="I826" s="5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 cm="1">
        <f t="array" ref="Q826:R826">_xlfn.TEXTSPLIT(P826,"/")</f>
        <v>publishing</v>
      </c>
      <c r="R826" t="str">
        <v>nonfiction</v>
      </c>
      <c r="S826" s="9">
        <f t="shared" si="50"/>
        <v>40348.208333333336</v>
      </c>
      <c r="T826" s="9">
        <f t="shared" si="51"/>
        <v>40380.208333333336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6">
        <f t="shared" si="48"/>
        <v>387.5</v>
      </c>
      <c r="G827" t="s">
        <v>20</v>
      </c>
      <c r="H827">
        <v>157</v>
      </c>
      <c r="I827" s="5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 cm="1">
        <f t="array" ref="Q827:R827">_xlfn.TEXTSPLIT(P827,"/")</f>
        <v>film &amp; video</v>
      </c>
      <c r="R827" t="str">
        <v>shorts</v>
      </c>
      <c r="S827" s="9">
        <f t="shared" si="50"/>
        <v>42941.208333333328</v>
      </c>
      <c r="T827" s="9">
        <f t="shared" si="51"/>
        <v>42953.208333333328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6">
        <f t="shared" si="48"/>
        <v>457.03571428571428</v>
      </c>
      <c r="G828" t="s">
        <v>20</v>
      </c>
      <c r="H828">
        <v>194</v>
      </c>
      <c r="I828" s="5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 cm="1">
        <f t="array" ref="Q828:R828">_xlfn.TEXTSPLIT(P828,"/")</f>
        <v>theater</v>
      </c>
      <c r="R828" t="str">
        <v>plays</v>
      </c>
      <c r="S828" s="9">
        <f t="shared" si="50"/>
        <v>40525.25</v>
      </c>
      <c r="T828" s="9">
        <f t="shared" si="51"/>
        <v>40553.25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6">
        <f t="shared" si="48"/>
        <v>266.69565217391306</v>
      </c>
      <c r="G829" t="s">
        <v>20</v>
      </c>
      <c r="H829">
        <v>82</v>
      </c>
      <c r="I829" s="5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 cm="1">
        <f t="array" ref="Q829:R829">_xlfn.TEXTSPLIT(P829,"/")</f>
        <v>film &amp; video</v>
      </c>
      <c r="R829" t="str">
        <v>drama</v>
      </c>
      <c r="S829" s="9">
        <f t="shared" si="50"/>
        <v>40666.208333333336</v>
      </c>
      <c r="T829" s="9">
        <f t="shared" si="51"/>
        <v>40678.208333333336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6">
        <f t="shared" si="48"/>
        <v>69</v>
      </c>
      <c r="G830" t="s">
        <v>14</v>
      </c>
      <c r="H830">
        <v>70</v>
      </c>
      <c r="I830" s="5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 cm="1">
        <f t="array" ref="Q830:R830">_xlfn.TEXTSPLIT(P830,"/")</f>
        <v>theater</v>
      </c>
      <c r="R830" t="str">
        <v>plays</v>
      </c>
      <c r="S830" s="9">
        <f t="shared" si="50"/>
        <v>43340.208333333328</v>
      </c>
      <c r="T830" s="9">
        <f t="shared" si="51"/>
        <v>43365.208333333328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6">
        <f t="shared" si="48"/>
        <v>51.34375</v>
      </c>
      <c r="G831" t="s">
        <v>14</v>
      </c>
      <c r="H831">
        <v>154</v>
      </c>
      <c r="I831" s="5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 cm="1">
        <f t="array" ref="Q831:R831">_xlfn.TEXTSPLIT(P831,"/")</f>
        <v>theater</v>
      </c>
      <c r="R831" t="str">
        <v>plays</v>
      </c>
      <c r="S831" s="9">
        <f t="shared" si="50"/>
        <v>42164.208333333328</v>
      </c>
      <c r="T831" s="9">
        <f t="shared" si="51"/>
        <v>42179.208333333328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6">
        <f t="shared" si="48"/>
        <v>1.1710526315789473</v>
      </c>
      <c r="G832" t="s">
        <v>14</v>
      </c>
      <c r="H832">
        <v>22</v>
      </c>
      <c r="I832" s="5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 cm="1">
        <f t="array" ref="Q832:R832">_xlfn.TEXTSPLIT(P832,"/")</f>
        <v>theater</v>
      </c>
      <c r="R832" t="str">
        <v>plays</v>
      </c>
      <c r="S832" s="9">
        <f t="shared" si="50"/>
        <v>43103.25</v>
      </c>
      <c r="T832" s="9">
        <f t="shared" si="51"/>
        <v>43162.25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6">
        <f t="shared" si="48"/>
        <v>108.97734294541709</v>
      </c>
      <c r="G833" t="s">
        <v>20</v>
      </c>
      <c r="H833">
        <v>4233</v>
      </c>
      <c r="I833" s="5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 cm="1">
        <f t="array" ref="Q833:R833">_xlfn.TEXTSPLIT(P833,"/")</f>
        <v>photography</v>
      </c>
      <c r="R833" t="str">
        <v>photography books</v>
      </c>
      <c r="S833" s="9">
        <f t="shared" si="50"/>
        <v>40994.208333333336</v>
      </c>
      <c r="T833" s="9">
        <f t="shared" si="51"/>
        <v>41028.208333333336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6">
        <f t="shared" si="48"/>
        <v>315.17592592592592</v>
      </c>
      <c r="G834" t="s">
        <v>20</v>
      </c>
      <c r="H834">
        <v>1297</v>
      </c>
      <c r="I834" s="5">
        <f t="shared" si="49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 cm="1">
        <f t="array" ref="Q834:R834">_xlfn.TEXTSPLIT(P834,"/")</f>
        <v>publishing</v>
      </c>
      <c r="R834" t="str">
        <v>translations</v>
      </c>
      <c r="S834" s="9">
        <f t="shared" si="50"/>
        <v>42299.208333333328</v>
      </c>
      <c r="T834" s="9">
        <f t="shared" si="51"/>
        <v>42333.25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6">
        <f t="shared" ref="F835:F898" si="52">E835/D835*100</f>
        <v>157.69117647058823</v>
      </c>
      <c r="G835" t="s">
        <v>20</v>
      </c>
      <c r="H835">
        <v>165</v>
      </c>
      <c r="I835" s="5">
        <f t="shared" ref="I835:I898" si="53">IFERROR(E835/H835,0)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 cm="1">
        <f t="array" ref="Q835:R835">_xlfn.TEXTSPLIT(P835,"/")</f>
        <v>publishing</v>
      </c>
      <c r="R835" t="str">
        <v>translations</v>
      </c>
      <c r="S835" s="9">
        <f t="shared" ref="S835:S898" si="54">(((L835/60)/60)/24)+DATE(1970,1,1)</f>
        <v>40588.25</v>
      </c>
      <c r="T835" s="9">
        <f t="shared" ref="T835:T898" si="55">(((M835/60)/60)/24)+DATE(1970,1,1)</f>
        <v>40599.25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6">
        <f t="shared" si="52"/>
        <v>153.8082191780822</v>
      </c>
      <c r="G836" t="s">
        <v>20</v>
      </c>
      <c r="H836">
        <v>119</v>
      </c>
      <c r="I836" s="5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 cm="1">
        <f t="array" ref="Q836:R836">_xlfn.TEXTSPLIT(P836,"/")</f>
        <v>theater</v>
      </c>
      <c r="R836" t="str">
        <v>plays</v>
      </c>
      <c r="S836" s="9">
        <f t="shared" si="54"/>
        <v>41448.208333333336</v>
      </c>
      <c r="T836" s="9">
        <f t="shared" si="55"/>
        <v>41454.208333333336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6">
        <f t="shared" si="52"/>
        <v>89.738979118329468</v>
      </c>
      <c r="G837" t="s">
        <v>14</v>
      </c>
      <c r="H837">
        <v>1758</v>
      </c>
      <c r="I837" s="5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 cm="1">
        <f t="array" ref="Q837:R837">_xlfn.TEXTSPLIT(P837,"/")</f>
        <v>technology</v>
      </c>
      <c r="R837" t="str">
        <v>web</v>
      </c>
      <c r="S837" s="9">
        <f t="shared" si="54"/>
        <v>42063.25</v>
      </c>
      <c r="T837" s="9">
        <f t="shared" si="55"/>
        <v>42069.25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6">
        <f t="shared" si="52"/>
        <v>75.135802469135797</v>
      </c>
      <c r="G838" t="s">
        <v>14</v>
      </c>
      <c r="H838">
        <v>94</v>
      </c>
      <c r="I838" s="5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 cm="1">
        <f t="array" ref="Q838:R838">_xlfn.TEXTSPLIT(P838,"/")</f>
        <v>music</v>
      </c>
      <c r="R838" t="str">
        <v>indie rock</v>
      </c>
      <c r="S838" s="9">
        <f t="shared" si="54"/>
        <v>40214.25</v>
      </c>
      <c r="T838" s="9">
        <f t="shared" si="55"/>
        <v>40225.25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6">
        <f t="shared" si="52"/>
        <v>852.88135593220341</v>
      </c>
      <c r="G839" t="s">
        <v>20</v>
      </c>
      <c r="H839">
        <v>1797</v>
      </c>
      <c r="I839" s="5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 cm="1">
        <f t="array" ref="Q839:R839">_xlfn.TEXTSPLIT(P839,"/")</f>
        <v>music</v>
      </c>
      <c r="R839" t="str">
        <v>jazz</v>
      </c>
      <c r="S839" s="9">
        <f t="shared" si="54"/>
        <v>40629.208333333336</v>
      </c>
      <c r="T839" s="9">
        <f t="shared" si="55"/>
        <v>40683.208333333336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6">
        <f t="shared" si="52"/>
        <v>138.90625</v>
      </c>
      <c r="G840" t="s">
        <v>20</v>
      </c>
      <c r="H840">
        <v>261</v>
      </c>
      <c r="I840" s="5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 cm="1">
        <f t="array" ref="Q840:R840">_xlfn.TEXTSPLIT(P840,"/")</f>
        <v>theater</v>
      </c>
      <c r="R840" t="str">
        <v>plays</v>
      </c>
      <c r="S840" s="9">
        <f t="shared" si="54"/>
        <v>43370.208333333328</v>
      </c>
      <c r="T840" s="9">
        <f t="shared" si="55"/>
        <v>43379.208333333328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6">
        <f t="shared" si="52"/>
        <v>190.18181818181819</v>
      </c>
      <c r="G841" t="s">
        <v>20</v>
      </c>
      <c r="H841">
        <v>157</v>
      </c>
      <c r="I841" s="5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 cm="1">
        <f t="array" ref="Q841:R841">_xlfn.TEXTSPLIT(P841,"/")</f>
        <v>film &amp; video</v>
      </c>
      <c r="R841" t="str">
        <v>documentary</v>
      </c>
      <c r="S841" s="9">
        <f t="shared" si="54"/>
        <v>41715.208333333336</v>
      </c>
      <c r="T841" s="9">
        <f t="shared" si="55"/>
        <v>41760.208333333336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6">
        <f t="shared" si="52"/>
        <v>100.24333619948409</v>
      </c>
      <c r="G842" t="s">
        <v>20</v>
      </c>
      <c r="H842">
        <v>3533</v>
      </c>
      <c r="I842" s="5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 cm="1">
        <f t="array" ref="Q842:R842">_xlfn.TEXTSPLIT(P842,"/")</f>
        <v>theater</v>
      </c>
      <c r="R842" t="str">
        <v>plays</v>
      </c>
      <c r="S842" s="9">
        <f t="shared" si="54"/>
        <v>41836.208333333336</v>
      </c>
      <c r="T842" s="9">
        <f t="shared" si="55"/>
        <v>41838.208333333336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6">
        <f t="shared" si="52"/>
        <v>142.75824175824175</v>
      </c>
      <c r="G843" t="s">
        <v>20</v>
      </c>
      <c r="H843">
        <v>155</v>
      </c>
      <c r="I843" s="5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 cm="1">
        <f t="array" ref="Q843:R843">_xlfn.TEXTSPLIT(P843,"/")</f>
        <v>technology</v>
      </c>
      <c r="R843" t="str">
        <v>web</v>
      </c>
      <c r="S843" s="9">
        <f t="shared" si="54"/>
        <v>42419.25</v>
      </c>
      <c r="T843" s="9">
        <f t="shared" si="55"/>
        <v>42435.25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6">
        <f t="shared" si="52"/>
        <v>563.13333333333333</v>
      </c>
      <c r="G844" t="s">
        <v>20</v>
      </c>
      <c r="H844">
        <v>132</v>
      </c>
      <c r="I844" s="5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 cm="1">
        <f t="array" ref="Q844:R844">_xlfn.TEXTSPLIT(P844,"/")</f>
        <v>technology</v>
      </c>
      <c r="R844" t="str">
        <v>wearables</v>
      </c>
      <c r="S844" s="9">
        <f t="shared" si="54"/>
        <v>43266.208333333328</v>
      </c>
      <c r="T844" s="9">
        <f t="shared" si="55"/>
        <v>43269.208333333328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6">
        <f t="shared" si="52"/>
        <v>30.715909090909086</v>
      </c>
      <c r="G845" t="s">
        <v>14</v>
      </c>
      <c r="H845">
        <v>33</v>
      </c>
      <c r="I845" s="5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 cm="1">
        <f t="array" ref="Q845:R845">_xlfn.TEXTSPLIT(P845,"/")</f>
        <v>photography</v>
      </c>
      <c r="R845" t="str">
        <v>photography books</v>
      </c>
      <c r="S845" s="9">
        <f t="shared" si="54"/>
        <v>43338.208333333328</v>
      </c>
      <c r="T845" s="9">
        <f t="shared" si="55"/>
        <v>43344.208333333328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6">
        <f t="shared" si="52"/>
        <v>99.39772727272728</v>
      </c>
      <c r="G846" t="s">
        <v>74</v>
      </c>
      <c r="H846">
        <v>94</v>
      </c>
      <c r="I846" s="5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 cm="1">
        <f t="array" ref="Q846:R846">_xlfn.TEXTSPLIT(P846,"/")</f>
        <v>film &amp; video</v>
      </c>
      <c r="R846" t="str">
        <v>documentary</v>
      </c>
      <c r="S846" s="9">
        <f t="shared" si="54"/>
        <v>40930.25</v>
      </c>
      <c r="T846" s="9">
        <f t="shared" si="55"/>
        <v>40933.25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6">
        <f t="shared" si="52"/>
        <v>197.54935622317598</v>
      </c>
      <c r="G847" t="s">
        <v>20</v>
      </c>
      <c r="H847">
        <v>1354</v>
      </c>
      <c r="I847" s="5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 cm="1">
        <f t="array" ref="Q847:R847">_xlfn.TEXTSPLIT(P847,"/")</f>
        <v>technology</v>
      </c>
      <c r="R847" t="str">
        <v>web</v>
      </c>
      <c r="S847" s="9">
        <f t="shared" si="54"/>
        <v>43235.208333333328</v>
      </c>
      <c r="T847" s="9">
        <f t="shared" si="55"/>
        <v>43272.208333333328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6">
        <f t="shared" si="52"/>
        <v>508.5</v>
      </c>
      <c r="G848" t="s">
        <v>20</v>
      </c>
      <c r="H848">
        <v>48</v>
      </c>
      <c r="I848" s="5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 cm="1">
        <f t="array" ref="Q848:R848">_xlfn.TEXTSPLIT(P848,"/")</f>
        <v>technology</v>
      </c>
      <c r="R848" t="str">
        <v>web</v>
      </c>
      <c r="S848" s="9">
        <f t="shared" si="54"/>
        <v>43302.208333333328</v>
      </c>
      <c r="T848" s="9">
        <f t="shared" si="55"/>
        <v>43338.208333333328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6">
        <f t="shared" si="52"/>
        <v>237.74468085106383</v>
      </c>
      <c r="G849" t="s">
        <v>20</v>
      </c>
      <c r="H849">
        <v>110</v>
      </c>
      <c r="I849" s="5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 cm="1">
        <f t="array" ref="Q849:R849">_xlfn.TEXTSPLIT(P849,"/")</f>
        <v>food</v>
      </c>
      <c r="R849" t="str">
        <v>food trucks</v>
      </c>
      <c r="S849" s="9">
        <f t="shared" si="54"/>
        <v>43107.25</v>
      </c>
      <c r="T849" s="9">
        <f t="shared" si="55"/>
        <v>43110.25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6">
        <f t="shared" si="52"/>
        <v>338.46875</v>
      </c>
      <c r="G850" t="s">
        <v>20</v>
      </c>
      <c r="H850">
        <v>172</v>
      </c>
      <c r="I850" s="5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 cm="1">
        <f t="array" ref="Q850:R850">_xlfn.TEXTSPLIT(P850,"/")</f>
        <v>film &amp; video</v>
      </c>
      <c r="R850" t="str">
        <v>drama</v>
      </c>
      <c r="S850" s="9">
        <f t="shared" si="54"/>
        <v>40341.208333333336</v>
      </c>
      <c r="T850" s="9">
        <f t="shared" si="55"/>
        <v>40350.208333333336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6">
        <f t="shared" si="52"/>
        <v>133.08955223880596</v>
      </c>
      <c r="G851" t="s">
        <v>20</v>
      </c>
      <c r="H851">
        <v>307</v>
      </c>
      <c r="I851" s="5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 cm="1">
        <f t="array" ref="Q851:R851">_xlfn.TEXTSPLIT(P851,"/")</f>
        <v>music</v>
      </c>
      <c r="R851" t="str">
        <v>indie rock</v>
      </c>
      <c r="S851" s="9">
        <f t="shared" si="54"/>
        <v>40948.25</v>
      </c>
      <c r="T851" s="9">
        <f t="shared" si="55"/>
        <v>40951.25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6">
        <f t="shared" si="52"/>
        <v>1</v>
      </c>
      <c r="G852" t="s">
        <v>14</v>
      </c>
      <c r="H852">
        <v>1</v>
      </c>
      <c r="I852" s="5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 cm="1">
        <f t="array" ref="Q852:R852">_xlfn.TEXTSPLIT(P852,"/")</f>
        <v>music</v>
      </c>
      <c r="R852" t="str">
        <v>rock</v>
      </c>
      <c r="S852" s="9">
        <f t="shared" si="54"/>
        <v>40866.25</v>
      </c>
      <c r="T852" s="9">
        <f t="shared" si="55"/>
        <v>40881.25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6">
        <f t="shared" si="52"/>
        <v>207.79999999999998</v>
      </c>
      <c r="G853" t="s">
        <v>20</v>
      </c>
      <c r="H853">
        <v>160</v>
      </c>
      <c r="I853" s="5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 cm="1">
        <f t="array" ref="Q853:R853">_xlfn.TEXTSPLIT(P853,"/")</f>
        <v>music</v>
      </c>
      <c r="R853" t="str">
        <v>electric music</v>
      </c>
      <c r="S853" s="9">
        <f t="shared" si="54"/>
        <v>41031.208333333336</v>
      </c>
      <c r="T853" s="9">
        <f t="shared" si="55"/>
        <v>41064.208333333336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6">
        <f t="shared" si="52"/>
        <v>51.122448979591837</v>
      </c>
      <c r="G854" t="s">
        <v>14</v>
      </c>
      <c r="H854">
        <v>31</v>
      </c>
      <c r="I854" s="5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 cm="1">
        <f t="array" ref="Q854:R854">_xlfn.TEXTSPLIT(P854,"/")</f>
        <v>games</v>
      </c>
      <c r="R854" t="str">
        <v>video games</v>
      </c>
      <c r="S854" s="9">
        <f t="shared" si="54"/>
        <v>40740.208333333336</v>
      </c>
      <c r="T854" s="9">
        <f t="shared" si="55"/>
        <v>40750.208333333336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6">
        <f t="shared" si="52"/>
        <v>652.05847953216369</v>
      </c>
      <c r="G855" t="s">
        <v>20</v>
      </c>
      <c r="H855">
        <v>1467</v>
      </c>
      <c r="I855" s="5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 cm="1">
        <f t="array" ref="Q855:R855">_xlfn.TEXTSPLIT(P855,"/")</f>
        <v>music</v>
      </c>
      <c r="R855" t="str">
        <v>indie rock</v>
      </c>
      <c r="S855" s="9">
        <f t="shared" si="54"/>
        <v>40714.208333333336</v>
      </c>
      <c r="T855" s="9">
        <f t="shared" si="55"/>
        <v>40719.208333333336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6">
        <f t="shared" si="52"/>
        <v>113.63099415204678</v>
      </c>
      <c r="G856" t="s">
        <v>20</v>
      </c>
      <c r="H856">
        <v>2662</v>
      </c>
      <c r="I856" s="5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 cm="1">
        <f t="array" ref="Q856:R856">_xlfn.TEXTSPLIT(P856,"/")</f>
        <v>publishing</v>
      </c>
      <c r="R856" t="str">
        <v>fiction</v>
      </c>
      <c r="S856" s="9">
        <f t="shared" si="54"/>
        <v>43787.25</v>
      </c>
      <c r="T856" s="9">
        <f t="shared" si="55"/>
        <v>43814.25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6">
        <f t="shared" si="52"/>
        <v>102.37606837606839</v>
      </c>
      <c r="G857" t="s">
        <v>20</v>
      </c>
      <c r="H857">
        <v>452</v>
      </c>
      <c r="I857" s="5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 cm="1">
        <f t="array" ref="Q857:R857">_xlfn.TEXTSPLIT(P857,"/")</f>
        <v>theater</v>
      </c>
      <c r="R857" t="str">
        <v>plays</v>
      </c>
      <c r="S857" s="9">
        <f t="shared" si="54"/>
        <v>40712.208333333336</v>
      </c>
      <c r="T857" s="9">
        <f t="shared" si="55"/>
        <v>40743.208333333336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6">
        <f t="shared" si="52"/>
        <v>356.58333333333331</v>
      </c>
      <c r="G858" t="s">
        <v>20</v>
      </c>
      <c r="H858">
        <v>158</v>
      </c>
      <c r="I858" s="5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 cm="1">
        <f t="array" ref="Q858:R858">_xlfn.TEXTSPLIT(P858,"/")</f>
        <v>food</v>
      </c>
      <c r="R858" t="str">
        <v>food trucks</v>
      </c>
      <c r="S858" s="9">
        <f t="shared" si="54"/>
        <v>41023.208333333336</v>
      </c>
      <c r="T858" s="9">
        <f t="shared" si="55"/>
        <v>41040.208333333336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6">
        <f t="shared" si="52"/>
        <v>139.86792452830187</v>
      </c>
      <c r="G859" t="s">
        <v>20</v>
      </c>
      <c r="H859">
        <v>225</v>
      </c>
      <c r="I859" s="5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 cm="1">
        <f t="array" ref="Q859:R859">_xlfn.TEXTSPLIT(P859,"/")</f>
        <v>film &amp; video</v>
      </c>
      <c r="R859" t="str">
        <v>shorts</v>
      </c>
      <c r="S859" s="9">
        <f t="shared" si="54"/>
        <v>40944.25</v>
      </c>
      <c r="T859" s="9">
        <f t="shared" si="55"/>
        <v>40967.25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6">
        <f t="shared" si="52"/>
        <v>69.45</v>
      </c>
      <c r="G860" t="s">
        <v>14</v>
      </c>
      <c r="H860">
        <v>35</v>
      </c>
      <c r="I860" s="5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 cm="1">
        <f t="array" ref="Q860:R860">_xlfn.TEXTSPLIT(P860,"/")</f>
        <v>food</v>
      </c>
      <c r="R860" t="str">
        <v>food trucks</v>
      </c>
      <c r="S860" s="9">
        <f t="shared" si="54"/>
        <v>43211.208333333328</v>
      </c>
      <c r="T860" s="9">
        <f t="shared" si="55"/>
        <v>43218.208333333328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6">
        <f t="shared" si="52"/>
        <v>35.534246575342465</v>
      </c>
      <c r="G861" t="s">
        <v>14</v>
      </c>
      <c r="H861">
        <v>63</v>
      </c>
      <c r="I861" s="5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 cm="1">
        <f t="array" ref="Q861:R861">_xlfn.TEXTSPLIT(P861,"/")</f>
        <v>theater</v>
      </c>
      <c r="R861" t="str">
        <v>plays</v>
      </c>
      <c r="S861" s="9">
        <f t="shared" si="54"/>
        <v>41334.25</v>
      </c>
      <c r="T861" s="9">
        <f t="shared" si="55"/>
        <v>41352.208333333336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6">
        <f t="shared" si="52"/>
        <v>251.65</v>
      </c>
      <c r="G862" t="s">
        <v>20</v>
      </c>
      <c r="H862">
        <v>65</v>
      </c>
      <c r="I862" s="5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 cm="1">
        <f t="array" ref="Q862:R862">_xlfn.TEXTSPLIT(P862,"/")</f>
        <v>technology</v>
      </c>
      <c r="R862" t="str">
        <v>wearables</v>
      </c>
      <c r="S862" s="9">
        <f t="shared" si="54"/>
        <v>43515.25</v>
      </c>
      <c r="T862" s="9">
        <f t="shared" si="55"/>
        <v>43525.25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6">
        <f t="shared" si="52"/>
        <v>105.87500000000001</v>
      </c>
      <c r="G863" t="s">
        <v>20</v>
      </c>
      <c r="H863">
        <v>163</v>
      </c>
      <c r="I863" s="5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 cm="1">
        <f t="array" ref="Q863:R863">_xlfn.TEXTSPLIT(P863,"/")</f>
        <v>theater</v>
      </c>
      <c r="R863" t="str">
        <v>plays</v>
      </c>
      <c r="S863" s="9">
        <f t="shared" si="54"/>
        <v>40258.208333333336</v>
      </c>
      <c r="T863" s="9">
        <f t="shared" si="55"/>
        <v>40266.208333333336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6">
        <f t="shared" si="52"/>
        <v>187.42857142857144</v>
      </c>
      <c r="G864" t="s">
        <v>20</v>
      </c>
      <c r="H864">
        <v>85</v>
      </c>
      <c r="I864" s="5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 cm="1">
        <f t="array" ref="Q864:R864">_xlfn.TEXTSPLIT(P864,"/")</f>
        <v>theater</v>
      </c>
      <c r="R864" t="str">
        <v>plays</v>
      </c>
      <c r="S864" s="9">
        <f t="shared" si="54"/>
        <v>40756.208333333336</v>
      </c>
      <c r="T864" s="9">
        <f t="shared" si="55"/>
        <v>40760.208333333336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6">
        <f t="shared" si="52"/>
        <v>386.78571428571428</v>
      </c>
      <c r="G865" t="s">
        <v>20</v>
      </c>
      <c r="H865">
        <v>217</v>
      </c>
      <c r="I865" s="5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 cm="1">
        <f t="array" ref="Q865:R865">_xlfn.TEXTSPLIT(P865,"/")</f>
        <v>film &amp; video</v>
      </c>
      <c r="R865" t="str">
        <v>television</v>
      </c>
      <c r="S865" s="9">
        <f t="shared" si="54"/>
        <v>42172.208333333328</v>
      </c>
      <c r="T865" s="9">
        <f t="shared" si="55"/>
        <v>42195.208333333328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6">
        <f t="shared" si="52"/>
        <v>347.07142857142856</v>
      </c>
      <c r="G866" t="s">
        <v>20</v>
      </c>
      <c r="H866">
        <v>150</v>
      </c>
      <c r="I866" s="5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 cm="1">
        <f t="array" ref="Q866:R866">_xlfn.TEXTSPLIT(P866,"/")</f>
        <v>film &amp; video</v>
      </c>
      <c r="R866" t="str">
        <v>shorts</v>
      </c>
      <c r="S866" s="9">
        <f t="shared" si="54"/>
        <v>42601.208333333328</v>
      </c>
      <c r="T866" s="9">
        <f t="shared" si="55"/>
        <v>42606.208333333328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6">
        <f t="shared" si="52"/>
        <v>185.82098765432099</v>
      </c>
      <c r="G867" t="s">
        <v>20</v>
      </c>
      <c r="H867">
        <v>3272</v>
      </c>
      <c r="I867" s="5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 cm="1">
        <f t="array" ref="Q867:R867">_xlfn.TEXTSPLIT(P867,"/")</f>
        <v>theater</v>
      </c>
      <c r="R867" t="str">
        <v>plays</v>
      </c>
      <c r="S867" s="9">
        <f t="shared" si="54"/>
        <v>41897.208333333336</v>
      </c>
      <c r="T867" s="9">
        <f t="shared" si="55"/>
        <v>41906.208333333336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6">
        <f t="shared" si="52"/>
        <v>43.241247264770237</v>
      </c>
      <c r="G868" t="s">
        <v>74</v>
      </c>
      <c r="H868">
        <v>898</v>
      </c>
      <c r="I868" s="5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 cm="1">
        <f t="array" ref="Q868:R868">_xlfn.TEXTSPLIT(P868,"/")</f>
        <v>photography</v>
      </c>
      <c r="R868" t="str">
        <v>photography books</v>
      </c>
      <c r="S868" s="9">
        <f t="shared" si="54"/>
        <v>40671.208333333336</v>
      </c>
      <c r="T868" s="9">
        <f t="shared" si="55"/>
        <v>40672.208333333336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6">
        <f t="shared" si="52"/>
        <v>162.4375</v>
      </c>
      <c r="G869" t="s">
        <v>20</v>
      </c>
      <c r="H869">
        <v>300</v>
      </c>
      <c r="I869" s="5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 cm="1">
        <f t="array" ref="Q869:R869">_xlfn.TEXTSPLIT(P869,"/")</f>
        <v>food</v>
      </c>
      <c r="R869" t="str">
        <v>food trucks</v>
      </c>
      <c r="S869" s="9">
        <f t="shared" si="54"/>
        <v>43382.208333333328</v>
      </c>
      <c r="T869" s="9">
        <f t="shared" si="55"/>
        <v>43388.208333333328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6">
        <f t="shared" si="52"/>
        <v>184.84285714285716</v>
      </c>
      <c r="G870" t="s">
        <v>20</v>
      </c>
      <c r="H870">
        <v>126</v>
      </c>
      <c r="I870" s="5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 cm="1">
        <f t="array" ref="Q870:R870">_xlfn.TEXTSPLIT(P870,"/")</f>
        <v>theater</v>
      </c>
      <c r="R870" t="str">
        <v>plays</v>
      </c>
      <c r="S870" s="9">
        <f t="shared" si="54"/>
        <v>41559.208333333336</v>
      </c>
      <c r="T870" s="9">
        <f t="shared" si="55"/>
        <v>41570.208333333336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6">
        <f t="shared" si="52"/>
        <v>23.703520691785052</v>
      </c>
      <c r="G871" t="s">
        <v>14</v>
      </c>
      <c r="H871">
        <v>526</v>
      </c>
      <c r="I871" s="5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 cm="1">
        <f t="array" ref="Q871:R871">_xlfn.TEXTSPLIT(P871,"/")</f>
        <v>film &amp; video</v>
      </c>
      <c r="R871" t="str">
        <v>drama</v>
      </c>
      <c r="S871" s="9">
        <f t="shared" si="54"/>
        <v>40350.208333333336</v>
      </c>
      <c r="T871" s="9">
        <f t="shared" si="55"/>
        <v>40364.208333333336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6">
        <f t="shared" si="52"/>
        <v>89.870129870129873</v>
      </c>
      <c r="G872" t="s">
        <v>14</v>
      </c>
      <c r="H872">
        <v>121</v>
      </c>
      <c r="I872" s="5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 cm="1">
        <f t="array" ref="Q872:R872">_xlfn.TEXTSPLIT(P872,"/")</f>
        <v>theater</v>
      </c>
      <c r="R872" t="str">
        <v>plays</v>
      </c>
      <c r="S872" s="9">
        <f t="shared" si="54"/>
        <v>42240.208333333328</v>
      </c>
      <c r="T872" s="9">
        <f t="shared" si="55"/>
        <v>42265.208333333328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6">
        <f t="shared" si="52"/>
        <v>272.6041958041958</v>
      </c>
      <c r="G873" t="s">
        <v>20</v>
      </c>
      <c r="H873">
        <v>2320</v>
      </c>
      <c r="I873" s="5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 cm="1">
        <f t="array" ref="Q873:R873">_xlfn.TEXTSPLIT(P873,"/")</f>
        <v>theater</v>
      </c>
      <c r="R873" t="str">
        <v>plays</v>
      </c>
      <c r="S873" s="9">
        <f t="shared" si="54"/>
        <v>43040.208333333328</v>
      </c>
      <c r="T873" s="9">
        <f t="shared" si="55"/>
        <v>43058.25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6">
        <f t="shared" si="52"/>
        <v>170.04255319148936</v>
      </c>
      <c r="G874" t="s">
        <v>20</v>
      </c>
      <c r="H874">
        <v>81</v>
      </c>
      <c r="I874" s="5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 cm="1">
        <f t="array" ref="Q874:R874">_xlfn.TEXTSPLIT(P874,"/")</f>
        <v>film &amp; video</v>
      </c>
      <c r="R874" t="str">
        <v>science fiction</v>
      </c>
      <c r="S874" s="9">
        <f t="shared" si="54"/>
        <v>43346.208333333328</v>
      </c>
      <c r="T874" s="9">
        <f t="shared" si="55"/>
        <v>43351.208333333328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6">
        <f t="shared" si="52"/>
        <v>188.28503562945369</v>
      </c>
      <c r="G875" t="s">
        <v>20</v>
      </c>
      <c r="H875">
        <v>1887</v>
      </c>
      <c r="I875" s="5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 cm="1">
        <f t="array" ref="Q875:R875">_xlfn.TEXTSPLIT(P875,"/")</f>
        <v>photography</v>
      </c>
      <c r="R875" t="str">
        <v>photography books</v>
      </c>
      <c r="S875" s="9">
        <f t="shared" si="54"/>
        <v>41647.25</v>
      </c>
      <c r="T875" s="9">
        <f t="shared" si="55"/>
        <v>41652.25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6">
        <f t="shared" si="52"/>
        <v>346.93532338308455</v>
      </c>
      <c r="G876" t="s">
        <v>20</v>
      </c>
      <c r="H876">
        <v>4358</v>
      </c>
      <c r="I876" s="5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 cm="1">
        <f t="array" ref="Q876:R876">_xlfn.TEXTSPLIT(P876,"/")</f>
        <v>photography</v>
      </c>
      <c r="R876" t="str">
        <v>photography books</v>
      </c>
      <c r="S876" s="9">
        <f t="shared" si="54"/>
        <v>40291.208333333336</v>
      </c>
      <c r="T876" s="9">
        <f t="shared" si="55"/>
        <v>40329.208333333336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6">
        <f t="shared" si="52"/>
        <v>69.177215189873422</v>
      </c>
      <c r="G877" t="s">
        <v>14</v>
      </c>
      <c r="H877">
        <v>67</v>
      </c>
      <c r="I877" s="5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 cm="1">
        <f t="array" ref="Q877:R877">_xlfn.TEXTSPLIT(P877,"/")</f>
        <v>music</v>
      </c>
      <c r="R877" t="str">
        <v>rock</v>
      </c>
      <c r="S877" s="9">
        <f t="shared" si="54"/>
        <v>40556.25</v>
      </c>
      <c r="T877" s="9">
        <f t="shared" si="55"/>
        <v>40557.25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6">
        <f t="shared" si="52"/>
        <v>25.433734939759034</v>
      </c>
      <c r="G878" t="s">
        <v>14</v>
      </c>
      <c r="H878">
        <v>57</v>
      </c>
      <c r="I878" s="5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 cm="1">
        <f t="array" ref="Q878:R878">_xlfn.TEXTSPLIT(P878,"/")</f>
        <v>photography</v>
      </c>
      <c r="R878" t="str">
        <v>photography books</v>
      </c>
      <c r="S878" s="9">
        <f t="shared" si="54"/>
        <v>43624.208333333328</v>
      </c>
      <c r="T878" s="9">
        <f t="shared" si="55"/>
        <v>43648.208333333328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6">
        <f t="shared" si="52"/>
        <v>77.400977995110026</v>
      </c>
      <c r="G879" t="s">
        <v>14</v>
      </c>
      <c r="H879">
        <v>1229</v>
      </c>
      <c r="I879" s="5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 cm="1">
        <f t="array" ref="Q879:R879">_xlfn.TEXTSPLIT(P879,"/")</f>
        <v>food</v>
      </c>
      <c r="R879" t="str">
        <v>food trucks</v>
      </c>
      <c r="S879" s="9">
        <f t="shared" si="54"/>
        <v>42577.208333333328</v>
      </c>
      <c r="T879" s="9">
        <f t="shared" si="55"/>
        <v>42578.208333333328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6">
        <f t="shared" si="52"/>
        <v>37.481481481481481</v>
      </c>
      <c r="G880" t="s">
        <v>14</v>
      </c>
      <c r="H880">
        <v>12</v>
      </c>
      <c r="I880" s="5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 cm="1">
        <f t="array" ref="Q880:R880">_xlfn.TEXTSPLIT(P880,"/")</f>
        <v>music</v>
      </c>
      <c r="R880" t="str">
        <v>metal</v>
      </c>
      <c r="S880" s="9">
        <f t="shared" si="54"/>
        <v>43845.25</v>
      </c>
      <c r="T880" s="9">
        <f t="shared" si="55"/>
        <v>43869.25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6">
        <f t="shared" si="52"/>
        <v>543.79999999999995</v>
      </c>
      <c r="G881" t="s">
        <v>20</v>
      </c>
      <c r="H881">
        <v>53</v>
      </c>
      <c r="I881" s="5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 cm="1">
        <f t="array" ref="Q881:R881">_xlfn.TEXTSPLIT(P881,"/")</f>
        <v>publishing</v>
      </c>
      <c r="R881" t="str">
        <v>nonfiction</v>
      </c>
      <c r="S881" s="9">
        <f t="shared" si="54"/>
        <v>42788.25</v>
      </c>
      <c r="T881" s="9">
        <f t="shared" si="55"/>
        <v>42797.25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6">
        <f t="shared" si="52"/>
        <v>228.52189349112427</v>
      </c>
      <c r="G882" t="s">
        <v>20</v>
      </c>
      <c r="H882">
        <v>2414</v>
      </c>
      <c r="I882" s="5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 cm="1">
        <f t="array" ref="Q882:R882">_xlfn.TEXTSPLIT(P882,"/")</f>
        <v>music</v>
      </c>
      <c r="R882" t="str">
        <v>electric music</v>
      </c>
      <c r="S882" s="9">
        <f t="shared" si="54"/>
        <v>43667.208333333328</v>
      </c>
      <c r="T882" s="9">
        <f t="shared" si="55"/>
        <v>43669.208333333328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6">
        <f t="shared" si="52"/>
        <v>38.948339483394832</v>
      </c>
      <c r="G883" t="s">
        <v>14</v>
      </c>
      <c r="H883">
        <v>452</v>
      </c>
      <c r="I883" s="5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 cm="1">
        <f t="array" ref="Q883:R883">_xlfn.TEXTSPLIT(P883,"/")</f>
        <v>theater</v>
      </c>
      <c r="R883" t="str">
        <v>plays</v>
      </c>
      <c r="S883" s="9">
        <f t="shared" si="54"/>
        <v>42194.208333333328</v>
      </c>
      <c r="T883" s="9">
        <f t="shared" si="55"/>
        <v>42223.208333333328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6">
        <f t="shared" si="52"/>
        <v>370</v>
      </c>
      <c r="G884" t="s">
        <v>20</v>
      </c>
      <c r="H884">
        <v>80</v>
      </c>
      <c r="I884" s="5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 cm="1">
        <f t="array" ref="Q884:R884">_xlfn.TEXTSPLIT(P884,"/")</f>
        <v>theater</v>
      </c>
      <c r="R884" t="str">
        <v>plays</v>
      </c>
      <c r="S884" s="9">
        <f t="shared" si="54"/>
        <v>42025.25</v>
      </c>
      <c r="T884" s="9">
        <f t="shared" si="55"/>
        <v>42029.25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6">
        <f t="shared" si="52"/>
        <v>237.91176470588232</v>
      </c>
      <c r="G885" t="s">
        <v>20</v>
      </c>
      <c r="H885">
        <v>193</v>
      </c>
      <c r="I885" s="5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 cm="1">
        <f t="array" ref="Q885:R885">_xlfn.TEXTSPLIT(P885,"/")</f>
        <v>film &amp; video</v>
      </c>
      <c r="R885" t="str">
        <v>shorts</v>
      </c>
      <c r="S885" s="9">
        <f t="shared" si="54"/>
        <v>40323.208333333336</v>
      </c>
      <c r="T885" s="9">
        <f t="shared" si="55"/>
        <v>40359.208333333336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6">
        <f t="shared" si="52"/>
        <v>64.036299765807954</v>
      </c>
      <c r="G886" t="s">
        <v>14</v>
      </c>
      <c r="H886">
        <v>1886</v>
      </c>
      <c r="I886" s="5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 cm="1">
        <f t="array" ref="Q886:R886">_xlfn.TEXTSPLIT(P886,"/")</f>
        <v>theater</v>
      </c>
      <c r="R886" t="str">
        <v>plays</v>
      </c>
      <c r="S886" s="9">
        <f t="shared" si="54"/>
        <v>41763.208333333336</v>
      </c>
      <c r="T886" s="9">
        <f t="shared" si="55"/>
        <v>41765.208333333336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6">
        <f t="shared" si="52"/>
        <v>118.27777777777777</v>
      </c>
      <c r="G887" t="s">
        <v>20</v>
      </c>
      <c r="H887">
        <v>52</v>
      </c>
      <c r="I887" s="5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 cm="1">
        <f t="array" ref="Q887:R887">_xlfn.TEXTSPLIT(P887,"/")</f>
        <v>theater</v>
      </c>
      <c r="R887" t="str">
        <v>plays</v>
      </c>
      <c r="S887" s="9">
        <f t="shared" si="54"/>
        <v>40335.208333333336</v>
      </c>
      <c r="T887" s="9">
        <f t="shared" si="55"/>
        <v>40373.208333333336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6">
        <f t="shared" si="52"/>
        <v>84.824037184594957</v>
      </c>
      <c r="G888" t="s">
        <v>14</v>
      </c>
      <c r="H888">
        <v>1825</v>
      </c>
      <c r="I888" s="5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 cm="1">
        <f t="array" ref="Q888:R888">_xlfn.TEXTSPLIT(P888,"/")</f>
        <v>music</v>
      </c>
      <c r="R888" t="str">
        <v>indie rock</v>
      </c>
      <c r="S888" s="9">
        <f t="shared" si="54"/>
        <v>40416.208333333336</v>
      </c>
      <c r="T888" s="9">
        <f t="shared" si="55"/>
        <v>40434.208333333336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6">
        <f t="shared" si="52"/>
        <v>29.346153846153843</v>
      </c>
      <c r="G889" t="s">
        <v>14</v>
      </c>
      <c r="H889">
        <v>31</v>
      </c>
      <c r="I889" s="5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 cm="1">
        <f t="array" ref="Q889:R889">_xlfn.TEXTSPLIT(P889,"/")</f>
        <v>theater</v>
      </c>
      <c r="R889" t="str">
        <v>plays</v>
      </c>
      <c r="S889" s="9">
        <f t="shared" si="54"/>
        <v>42202.208333333328</v>
      </c>
      <c r="T889" s="9">
        <f t="shared" si="55"/>
        <v>42249.208333333328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6">
        <f t="shared" si="52"/>
        <v>209.89655172413794</v>
      </c>
      <c r="G890" t="s">
        <v>20</v>
      </c>
      <c r="H890">
        <v>290</v>
      </c>
      <c r="I890" s="5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 cm="1">
        <f t="array" ref="Q890:R890">_xlfn.TEXTSPLIT(P890,"/")</f>
        <v>theater</v>
      </c>
      <c r="R890" t="str">
        <v>plays</v>
      </c>
      <c r="S890" s="9">
        <f t="shared" si="54"/>
        <v>42836.208333333328</v>
      </c>
      <c r="T890" s="9">
        <f t="shared" si="55"/>
        <v>42855.208333333328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6">
        <f t="shared" si="52"/>
        <v>169.78571428571431</v>
      </c>
      <c r="G891" t="s">
        <v>20</v>
      </c>
      <c r="H891">
        <v>122</v>
      </c>
      <c r="I891" s="5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 cm="1">
        <f t="array" ref="Q891:R891">_xlfn.TEXTSPLIT(P891,"/")</f>
        <v>music</v>
      </c>
      <c r="R891" t="str">
        <v>electric music</v>
      </c>
      <c r="S891" s="9">
        <f t="shared" si="54"/>
        <v>41710.208333333336</v>
      </c>
      <c r="T891" s="9">
        <f t="shared" si="55"/>
        <v>41717.208333333336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6">
        <f t="shared" si="52"/>
        <v>115.95907738095239</v>
      </c>
      <c r="G892" t="s">
        <v>20</v>
      </c>
      <c r="H892">
        <v>1470</v>
      </c>
      <c r="I892" s="5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 cm="1">
        <f t="array" ref="Q892:R892">_xlfn.TEXTSPLIT(P892,"/")</f>
        <v>music</v>
      </c>
      <c r="R892" t="str">
        <v>indie rock</v>
      </c>
      <c r="S892" s="9">
        <f t="shared" si="54"/>
        <v>43640.208333333328</v>
      </c>
      <c r="T892" s="9">
        <f t="shared" si="55"/>
        <v>43641.208333333328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6">
        <f t="shared" si="52"/>
        <v>258.59999999999997</v>
      </c>
      <c r="G893" t="s">
        <v>20</v>
      </c>
      <c r="H893">
        <v>165</v>
      </c>
      <c r="I893" s="5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 cm="1">
        <f t="array" ref="Q893:R893">_xlfn.TEXTSPLIT(P893,"/")</f>
        <v>film &amp; video</v>
      </c>
      <c r="R893" t="str">
        <v>documentary</v>
      </c>
      <c r="S893" s="9">
        <f t="shared" si="54"/>
        <v>40880.25</v>
      </c>
      <c r="T893" s="9">
        <f t="shared" si="55"/>
        <v>40924.25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6">
        <f t="shared" si="52"/>
        <v>230.58333333333331</v>
      </c>
      <c r="G894" t="s">
        <v>20</v>
      </c>
      <c r="H894">
        <v>182</v>
      </c>
      <c r="I894" s="5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 cm="1">
        <f t="array" ref="Q894:R894">_xlfn.TEXTSPLIT(P894,"/")</f>
        <v>publishing</v>
      </c>
      <c r="R894" t="str">
        <v>translations</v>
      </c>
      <c r="S894" s="9">
        <f t="shared" si="54"/>
        <v>40319.208333333336</v>
      </c>
      <c r="T894" s="9">
        <f t="shared" si="55"/>
        <v>40360.208333333336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6">
        <f t="shared" si="52"/>
        <v>128.21428571428572</v>
      </c>
      <c r="G895" t="s">
        <v>20</v>
      </c>
      <c r="H895">
        <v>199</v>
      </c>
      <c r="I895" s="5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 cm="1">
        <f t="array" ref="Q895:R895">_xlfn.TEXTSPLIT(P895,"/")</f>
        <v>film &amp; video</v>
      </c>
      <c r="R895" t="str">
        <v>documentary</v>
      </c>
      <c r="S895" s="9">
        <f t="shared" si="54"/>
        <v>42170.208333333328</v>
      </c>
      <c r="T895" s="9">
        <f t="shared" si="55"/>
        <v>42174.208333333328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6">
        <f t="shared" si="52"/>
        <v>188.70588235294116</v>
      </c>
      <c r="G896" t="s">
        <v>20</v>
      </c>
      <c r="H896">
        <v>56</v>
      </c>
      <c r="I896" s="5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 cm="1">
        <f t="array" ref="Q896:R896">_xlfn.TEXTSPLIT(P896,"/")</f>
        <v>film &amp; video</v>
      </c>
      <c r="R896" t="str">
        <v>television</v>
      </c>
      <c r="S896" s="9">
        <f t="shared" si="54"/>
        <v>41466.208333333336</v>
      </c>
      <c r="T896" s="9">
        <f t="shared" si="55"/>
        <v>41496.208333333336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6">
        <f t="shared" si="52"/>
        <v>6.9511889862327907</v>
      </c>
      <c r="G897" t="s">
        <v>14</v>
      </c>
      <c r="H897">
        <v>107</v>
      </c>
      <c r="I897" s="5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 cm="1">
        <f t="array" ref="Q897:R897">_xlfn.TEXTSPLIT(P897,"/")</f>
        <v>theater</v>
      </c>
      <c r="R897" t="str">
        <v>plays</v>
      </c>
      <c r="S897" s="9">
        <f t="shared" si="54"/>
        <v>43134.25</v>
      </c>
      <c r="T897" s="9">
        <f t="shared" si="55"/>
        <v>43143.25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6">
        <f t="shared" si="52"/>
        <v>774.43434343434342</v>
      </c>
      <c r="G898" t="s">
        <v>20</v>
      </c>
      <c r="H898">
        <v>1460</v>
      </c>
      <c r="I898" s="5">
        <f t="shared" si="5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 cm="1">
        <f t="array" ref="Q898:R898">_xlfn.TEXTSPLIT(P898,"/")</f>
        <v>food</v>
      </c>
      <c r="R898" t="str">
        <v>food trucks</v>
      </c>
      <c r="S898" s="9">
        <f t="shared" si="54"/>
        <v>40738.208333333336</v>
      </c>
      <c r="T898" s="9">
        <f t="shared" si="55"/>
        <v>40741.208333333336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6">
        <f t="shared" ref="F899:F962" si="56">E899/D899*100</f>
        <v>27.693181818181817</v>
      </c>
      <c r="G899" t="s">
        <v>14</v>
      </c>
      <c r="H899">
        <v>27</v>
      </c>
      <c r="I899" s="5">
        <f t="shared" ref="I899:I962" si="57">IFERROR(E899/H899,0)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 cm="1">
        <f t="array" ref="Q899:R899">_xlfn.TEXTSPLIT(P899,"/")</f>
        <v>theater</v>
      </c>
      <c r="R899" t="str">
        <v>plays</v>
      </c>
      <c r="S899" s="9">
        <f t="shared" ref="S899:S962" si="58">(((L899/60)/60)/24)+DATE(1970,1,1)</f>
        <v>43583.208333333328</v>
      </c>
      <c r="T899" s="9">
        <f t="shared" ref="T899:T962" si="59">(((M899/60)/60)/24)+DATE(1970,1,1)</f>
        <v>43585.208333333328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6">
        <f t="shared" si="56"/>
        <v>52.479620323841424</v>
      </c>
      <c r="G900" t="s">
        <v>14</v>
      </c>
      <c r="H900">
        <v>1221</v>
      </c>
      <c r="I900" s="5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 cm="1">
        <f t="array" ref="Q900:R900">_xlfn.TEXTSPLIT(P900,"/")</f>
        <v>film &amp; video</v>
      </c>
      <c r="R900" t="str">
        <v>documentary</v>
      </c>
      <c r="S900" s="9">
        <f t="shared" si="58"/>
        <v>43815.25</v>
      </c>
      <c r="T900" s="9">
        <f t="shared" si="59"/>
        <v>43821.25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6">
        <f t="shared" si="56"/>
        <v>407.09677419354841</v>
      </c>
      <c r="G901" t="s">
        <v>20</v>
      </c>
      <c r="H901">
        <v>123</v>
      </c>
      <c r="I901" s="5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 cm="1">
        <f t="array" ref="Q901:R901">_xlfn.TEXTSPLIT(P901,"/")</f>
        <v>music</v>
      </c>
      <c r="R901" t="str">
        <v>jazz</v>
      </c>
      <c r="S901" s="9">
        <f t="shared" si="58"/>
        <v>41554.208333333336</v>
      </c>
      <c r="T901" s="9">
        <f t="shared" si="59"/>
        <v>41572.208333333336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6">
        <f t="shared" si="56"/>
        <v>2</v>
      </c>
      <c r="G902" t="s">
        <v>14</v>
      </c>
      <c r="H902">
        <v>1</v>
      </c>
      <c r="I902" s="5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 cm="1">
        <f t="array" ref="Q902:R902">_xlfn.TEXTSPLIT(P902,"/")</f>
        <v>technology</v>
      </c>
      <c r="R902" t="str">
        <v>web</v>
      </c>
      <c r="S902" s="9">
        <f t="shared" si="58"/>
        <v>41901.208333333336</v>
      </c>
      <c r="T902" s="9">
        <f t="shared" si="59"/>
        <v>41902.208333333336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6">
        <f t="shared" si="56"/>
        <v>156.17857142857144</v>
      </c>
      <c r="G903" t="s">
        <v>20</v>
      </c>
      <c r="H903">
        <v>159</v>
      </c>
      <c r="I903" s="5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 cm="1">
        <f t="array" ref="Q903:R903">_xlfn.TEXTSPLIT(P903,"/")</f>
        <v>music</v>
      </c>
      <c r="R903" t="str">
        <v>rock</v>
      </c>
      <c r="S903" s="9">
        <f t="shared" si="58"/>
        <v>43298.208333333328</v>
      </c>
      <c r="T903" s="9">
        <f t="shared" si="59"/>
        <v>43331.208333333328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6">
        <f t="shared" si="56"/>
        <v>252.42857142857144</v>
      </c>
      <c r="G904" t="s">
        <v>20</v>
      </c>
      <c r="H904">
        <v>110</v>
      </c>
      <c r="I904" s="5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 cm="1">
        <f t="array" ref="Q904:R904">_xlfn.TEXTSPLIT(P904,"/")</f>
        <v>technology</v>
      </c>
      <c r="R904" t="str">
        <v>web</v>
      </c>
      <c r="S904" s="9">
        <f t="shared" si="58"/>
        <v>42399.25</v>
      </c>
      <c r="T904" s="9">
        <f t="shared" si="59"/>
        <v>42441.25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6">
        <f t="shared" si="56"/>
        <v>1.729268292682927</v>
      </c>
      <c r="G905" t="s">
        <v>47</v>
      </c>
      <c r="H905">
        <v>14</v>
      </c>
      <c r="I905" s="5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 cm="1">
        <f t="array" ref="Q905:R905">_xlfn.TEXTSPLIT(P905,"/")</f>
        <v>publishing</v>
      </c>
      <c r="R905" t="str">
        <v>nonfiction</v>
      </c>
      <c r="S905" s="9">
        <f t="shared" si="58"/>
        <v>41034.208333333336</v>
      </c>
      <c r="T905" s="9">
        <f t="shared" si="59"/>
        <v>41049.208333333336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6">
        <f t="shared" si="56"/>
        <v>12.230769230769232</v>
      </c>
      <c r="G906" t="s">
        <v>14</v>
      </c>
      <c r="H906">
        <v>16</v>
      </c>
      <c r="I906" s="5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 cm="1">
        <f t="array" ref="Q906:R906">_xlfn.TEXTSPLIT(P906,"/")</f>
        <v>publishing</v>
      </c>
      <c r="R906" t="str">
        <v>radio &amp; podcasts</v>
      </c>
      <c r="S906" s="9">
        <f t="shared" si="58"/>
        <v>41186.208333333336</v>
      </c>
      <c r="T906" s="9">
        <f t="shared" si="59"/>
        <v>41190.208333333336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6">
        <f t="shared" si="56"/>
        <v>163.98734177215189</v>
      </c>
      <c r="G907" t="s">
        <v>20</v>
      </c>
      <c r="H907">
        <v>236</v>
      </c>
      <c r="I907" s="5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 cm="1">
        <f t="array" ref="Q907:R907">_xlfn.TEXTSPLIT(P907,"/")</f>
        <v>theater</v>
      </c>
      <c r="R907" t="str">
        <v>plays</v>
      </c>
      <c r="S907" s="9">
        <f t="shared" si="58"/>
        <v>41536.208333333336</v>
      </c>
      <c r="T907" s="9">
        <f t="shared" si="59"/>
        <v>41539.208333333336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6">
        <f t="shared" si="56"/>
        <v>162.98181818181817</v>
      </c>
      <c r="G908" t="s">
        <v>20</v>
      </c>
      <c r="H908">
        <v>191</v>
      </c>
      <c r="I908" s="5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 cm="1">
        <f t="array" ref="Q908:R908">_xlfn.TEXTSPLIT(P908,"/")</f>
        <v>film &amp; video</v>
      </c>
      <c r="R908" t="str">
        <v>documentary</v>
      </c>
      <c r="S908" s="9">
        <f t="shared" si="58"/>
        <v>42868.208333333328</v>
      </c>
      <c r="T908" s="9">
        <f t="shared" si="59"/>
        <v>42904.208333333328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6">
        <f t="shared" si="56"/>
        <v>20.252747252747252</v>
      </c>
      <c r="G909" t="s">
        <v>14</v>
      </c>
      <c r="H909">
        <v>41</v>
      </c>
      <c r="I909" s="5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 cm="1">
        <f t="array" ref="Q909:R909">_xlfn.TEXTSPLIT(P909,"/")</f>
        <v>theater</v>
      </c>
      <c r="R909" t="str">
        <v>plays</v>
      </c>
      <c r="S909" s="9">
        <f t="shared" si="58"/>
        <v>40660.208333333336</v>
      </c>
      <c r="T909" s="9">
        <f t="shared" si="59"/>
        <v>40667.208333333336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6">
        <f t="shared" si="56"/>
        <v>319.24083769633506</v>
      </c>
      <c r="G910" t="s">
        <v>20</v>
      </c>
      <c r="H910">
        <v>3934</v>
      </c>
      <c r="I910" s="5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 cm="1">
        <f t="array" ref="Q910:R910">_xlfn.TEXTSPLIT(P910,"/")</f>
        <v>games</v>
      </c>
      <c r="R910" t="str">
        <v>video games</v>
      </c>
      <c r="S910" s="9">
        <f t="shared" si="58"/>
        <v>41031.208333333336</v>
      </c>
      <c r="T910" s="9">
        <f t="shared" si="59"/>
        <v>41042.208333333336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6">
        <f t="shared" si="56"/>
        <v>478.94444444444446</v>
      </c>
      <c r="G911" t="s">
        <v>20</v>
      </c>
      <c r="H911">
        <v>80</v>
      </c>
      <c r="I911" s="5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 cm="1">
        <f t="array" ref="Q911:R911">_xlfn.TEXTSPLIT(P911,"/")</f>
        <v>theater</v>
      </c>
      <c r="R911" t="str">
        <v>plays</v>
      </c>
      <c r="S911" s="9">
        <f t="shared" si="58"/>
        <v>43255.208333333328</v>
      </c>
      <c r="T911" s="9">
        <f t="shared" si="59"/>
        <v>43282.208333333328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6">
        <f t="shared" si="56"/>
        <v>19.556634304207122</v>
      </c>
      <c r="G912" t="s">
        <v>74</v>
      </c>
      <c r="H912">
        <v>296</v>
      </c>
      <c r="I912" s="5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 cm="1">
        <f t="array" ref="Q912:R912">_xlfn.TEXTSPLIT(P912,"/")</f>
        <v>theater</v>
      </c>
      <c r="R912" t="str">
        <v>plays</v>
      </c>
      <c r="S912" s="9">
        <f t="shared" si="58"/>
        <v>42026.25</v>
      </c>
      <c r="T912" s="9">
        <f t="shared" si="59"/>
        <v>42027.25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6">
        <f t="shared" si="56"/>
        <v>198.94827586206895</v>
      </c>
      <c r="G913" t="s">
        <v>20</v>
      </c>
      <c r="H913">
        <v>462</v>
      </c>
      <c r="I913" s="5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 cm="1">
        <f t="array" ref="Q913:R913">_xlfn.TEXTSPLIT(P913,"/")</f>
        <v>technology</v>
      </c>
      <c r="R913" t="str">
        <v>web</v>
      </c>
      <c r="S913" s="9">
        <f t="shared" si="58"/>
        <v>43717.208333333328</v>
      </c>
      <c r="T913" s="9">
        <f t="shared" si="59"/>
        <v>43719.208333333328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6">
        <f t="shared" si="56"/>
        <v>795</v>
      </c>
      <c r="G914" t="s">
        <v>20</v>
      </c>
      <c r="H914">
        <v>179</v>
      </c>
      <c r="I914" s="5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 cm="1">
        <f t="array" ref="Q914:R914">_xlfn.TEXTSPLIT(P914,"/")</f>
        <v>film &amp; video</v>
      </c>
      <c r="R914" t="str">
        <v>drama</v>
      </c>
      <c r="S914" s="9">
        <f t="shared" si="58"/>
        <v>41157.208333333336</v>
      </c>
      <c r="T914" s="9">
        <f t="shared" si="59"/>
        <v>41170.208333333336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6">
        <f t="shared" si="56"/>
        <v>50.621082621082621</v>
      </c>
      <c r="G915" t="s">
        <v>14</v>
      </c>
      <c r="H915">
        <v>523</v>
      </c>
      <c r="I915" s="5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 cm="1">
        <f t="array" ref="Q915:R915">_xlfn.TEXTSPLIT(P915,"/")</f>
        <v>film &amp; video</v>
      </c>
      <c r="R915" t="str">
        <v>drama</v>
      </c>
      <c r="S915" s="9">
        <f t="shared" si="58"/>
        <v>43597.208333333328</v>
      </c>
      <c r="T915" s="9">
        <f t="shared" si="59"/>
        <v>43610.208333333328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6">
        <f t="shared" si="56"/>
        <v>57.4375</v>
      </c>
      <c r="G916" t="s">
        <v>14</v>
      </c>
      <c r="H916">
        <v>141</v>
      </c>
      <c r="I916" s="5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 cm="1">
        <f t="array" ref="Q916:R916">_xlfn.TEXTSPLIT(P916,"/")</f>
        <v>theater</v>
      </c>
      <c r="R916" t="str">
        <v>plays</v>
      </c>
      <c r="S916" s="9">
        <f t="shared" si="58"/>
        <v>41490.208333333336</v>
      </c>
      <c r="T916" s="9">
        <f t="shared" si="59"/>
        <v>41502.208333333336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6">
        <f t="shared" si="56"/>
        <v>155.62827640984909</v>
      </c>
      <c r="G917" t="s">
        <v>20</v>
      </c>
      <c r="H917">
        <v>1866</v>
      </c>
      <c r="I917" s="5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 cm="1">
        <f t="array" ref="Q917:R917">_xlfn.TEXTSPLIT(P917,"/")</f>
        <v>film &amp; video</v>
      </c>
      <c r="R917" t="str">
        <v>television</v>
      </c>
      <c r="S917" s="9">
        <f t="shared" si="58"/>
        <v>42976.208333333328</v>
      </c>
      <c r="T917" s="9">
        <f t="shared" si="59"/>
        <v>42985.208333333328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6">
        <f t="shared" si="56"/>
        <v>36.297297297297298</v>
      </c>
      <c r="G918" t="s">
        <v>14</v>
      </c>
      <c r="H918">
        <v>52</v>
      </c>
      <c r="I918" s="5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 cm="1">
        <f t="array" ref="Q918:R918">_xlfn.TEXTSPLIT(P918,"/")</f>
        <v>photography</v>
      </c>
      <c r="R918" t="str">
        <v>photography books</v>
      </c>
      <c r="S918" s="9">
        <f t="shared" si="58"/>
        <v>41991.25</v>
      </c>
      <c r="T918" s="9">
        <f t="shared" si="59"/>
        <v>42000.25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6">
        <f t="shared" si="56"/>
        <v>58.25</v>
      </c>
      <c r="G919" t="s">
        <v>47</v>
      </c>
      <c r="H919">
        <v>27</v>
      </c>
      <c r="I919" s="5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 cm="1">
        <f t="array" ref="Q919:R919">_xlfn.TEXTSPLIT(P919,"/")</f>
        <v>film &amp; video</v>
      </c>
      <c r="R919" t="str">
        <v>shorts</v>
      </c>
      <c r="S919" s="9">
        <f t="shared" si="58"/>
        <v>40722.208333333336</v>
      </c>
      <c r="T919" s="9">
        <f t="shared" si="59"/>
        <v>40746.208333333336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6">
        <f t="shared" si="56"/>
        <v>237.39473684210526</v>
      </c>
      <c r="G920" t="s">
        <v>20</v>
      </c>
      <c r="H920">
        <v>156</v>
      </c>
      <c r="I920" s="5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 cm="1">
        <f t="array" ref="Q920:R920">_xlfn.TEXTSPLIT(P920,"/")</f>
        <v>publishing</v>
      </c>
      <c r="R920" t="str">
        <v>radio &amp; podcasts</v>
      </c>
      <c r="S920" s="9">
        <f t="shared" si="58"/>
        <v>41117.208333333336</v>
      </c>
      <c r="T920" s="9">
        <f t="shared" si="59"/>
        <v>41128.208333333336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6">
        <f t="shared" si="56"/>
        <v>58.75</v>
      </c>
      <c r="G921" t="s">
        <v>14</v>
      </c>
      <c r="H921">
        <v>225</v>
      </c>
      <c r="I921" s="5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 cm="1">
        <f t="array" ref="Q921:R921">_xlfn.TEXTSPLIT(P921,"/")</f>
        <v>theater</v>
      </c>
      <c r="R921" t="str">
        <v>plays</v>
      </c>
      <c r="S921" s="9">
        <f t="shared" si="58"/>
        <v>43022.208333333328</v>
      </c>
      <c r="T921" s="9">
        <f t="shared" si="59"/>
        <v>43054.25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6">
        <f t="shared" si="56"/>
        <v>182.56603773584905</v>
      </c>
      <c r="G922" t="s">
        <v>20</v>
      </c>
      <c r="H922">
        <v>255</v>
      </c>
      <c r="I922" s="5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 cm="1">
        <f t="array" ref="Q922:R922">_xlfn.TEXTSPLIT(P922,"/")</f>
        <v>film &amp; video</v>
      </c>
      <c r="R922" t="str">
        <v>animation</v>
      </c>
      <c r="S922" s="9">
        <f t="shared" si="58"/>
        <v>43503.25</v>
      </c>
      <c r="T922" s="9">
        <f t="shared" si="59"/>
        <v>43523.25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6">
        <f t="shared" si="56"/>
        <v>0.75436408977556113</v>
      </c>
      <c r="G923" t="s">
        <v>14</v>
      </c>
      <c r="H923">
        <v>38</v>
      </c>
      <c r="I923" s="5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 cm="1">
        <f t="array" ref="Q923:R923">_xlfn.TEXTSPLIT(P923,"/")</f>
        <v>technology</v>
      </c>
      <c r="R923" t="str">
        <v>web</v>
      </c>
      <c r="S923" s="9">
        <f t="shared" si="58"/>
        <v>40951.25</v>
      </c>
      <c r="T923" s="9">
        <f t="shared" si="59"/>
        <v>40965.25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6">
        <f t="shared" si="56"/>
        <v>175.95330739299609</v>
      </c>
      <c r="G924" t="s">
        <v>20</v>
      </c>
      <c r="H924">
        <v>2261</v>
      </c>
      <c r="I924" s="5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 cm="1">
        <f t="array" ref="Q924:R924">_xlfn.TEXTSPLIT(P924,"/")</f>
        <v>music</v>
      </c>
      <c r="R924" t="str">
        <v>world music</v>
      </c>
      <c r="S924" s="9">
        <f t="shared" si="58"/>
        <v>43443.25</v>
      </c>
      <c r="T924" s="9">
        <f t="shared" si="59"/>
        <v>43452.25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6">
        <f t="shared" si="56"/>
        <v>237.88235294117646</v>
      </c>
      <c r="G925" t="s">
        <v>20</v>
      </c>
      <c r="H925">
        <v>40</v>
      </c>
      <c r="I925" s="5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 cm="1">
        <f t="array" ref="Q925:R925">_xlfn.TEXTSPLIT(P925,"/")</f>
        <v>theater</v>
      </c>
      <c r="R925" t="str">
        <v>plays</v>
      </c>
      <c r="S925" s="9">
        <f t="shared" si="58"/>
        <v>40373.208333333336</v>
      </c>
      <c r="T925" s="9">
        <f t="shared" si="59"/>
        <v>40374.208333333336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6">
        <f t="shared" si="56"/>
        <v>488.05076142131981</v>
      </c>
      <c r="G926" t="s">
        <v>20</v>
      </c>
      <c r="H926">
        <v>2289</v>
      </c>
      <c r="I926" s="5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 cm="1">
        <f t="array" ref="Q926:R926">_xlfn.TEXTSPLIT(P926,"/")</f>
        <v>theater</v>
      </c>
      <c r="R926" t="str">
        <v>plays</v>
      </c>
      <c r="S926" s="9">
        <f t="shared" si="58"/>
        <v>43769.208333333328</v>
      </c>
      <c r="T926" s="9">
        <f t="shared" si="59"/>
        <v>43780.25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6">
        <f t="shared" si="56"/>
        <v>224.06666666666669</v>
      </c>
      <c r="G927" t="s">
        <v>20</v>
      </c>
      <c r="H927">
        <v>65</v>
      </c>
      <c r="I927" s="5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 cm="1">
        <f t="array" ref="Q927:R927">_xlfn.TEXTSPLIT(P927,"/")</f>
        <v>theater</v>
      </c>
      <c r="R927" t="str">
        <v>plays</v>
      </c>
      <c r="S927" s="9">
        <f t="shared" si="58"/>
        <v>43000.208333333328</v>
      </c>
      <c r="T927" s="9">
        <f t="shared" si="59"/>
        <v>43012.208333333328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6">
        <f t="shared" si="56"/>
        <v>18.126436781609197</v>
      </c>
      <c r="G928" t="s">
        <v>14</v>
      </c>
      <c r="H928">
        <v>15</v>
      </c>
      <c r="I928" s="5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 cm="1">
        <f t="array" ref="Q928:R928">_xlfn.TEXTSPLIT(P928,"/")</f>
        <v>food</v>
      </c>
      <c r="R928" t="str">
        <v>food trucks</v>
      </c>
      <c r="S928" s="9">
        <f t="shared" si="58"/>
        <v>42502.208333333328</v>
      </c>
      <c r="T928" s="9">
        <f t="shared" si="59"/>
        <v>42506.208333333328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6">
        <f t="shared" si="56"/>
        <v>45.847222222222221</v>
      </c>
      <c r="G929" t="s">
        <v>14</v>
      </c>
      <c r="H929">
        <v>37</v>
      </c>
      <c r="I929" s="5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 cm="1">
        <f t="array" ref="Q929:R929">_xlfn.TEXTSPLIT(P929,"/")</f>
        <v>theater</v>
      </c>
      <c r="R929" t="str">
        <v>plays</v>
      </c>
      <c r="S929" s="9">
        <f t="shared" si="58"/>
        <v>41102.208333333336</v>
      </c>
      <c r="T929" s="9">
        <f t="shared" si="59"/>
        <v>41131.208333333336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6">
        <f t="shared" si="56"/>
        <v>117.31541218637993</v>
      </c>
      <c r="G930" t="s">
        <v>20</v>
      </c>
      <c r="H930">
        <v>3777</v>
      </c>
      <c r="I930" s="5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 cm="1">
        <f t="array" ref="Q930:R930">_xlfn.TEXTSPLIT(P930,"/")</f>
        <v>technology</v>
      </c>
      <c r="R930" t="str">
        <v>web</v>
      </c>
      <c r="S930" s="9">
        <f t="shared" si="58"/>
        <v>41637.25</v>
      </c>
      <c r="T930" s="9">
        <f t="shared" si="59"/>
        <v>41646.25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6">
        <f t="shared" si="56"/>
        <v>217.30909090909088</v>
      </c>
      <c r="G931" t="s">
        <v>20</v>
      </c>
      <c r="H931">
        <v>184</v>
      </c>
      <c r="I931" s="5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 cm="1">
        <f t="array" ref="Q931:R931">_xlfn.TEXTSPLIT(P931,"/")</f>
        <v>theater</v>
      </c>
      <c r="R931" t="str">
        <v>plays</v>
      </c>
      <c r="S931" s="9">
        <f t="shared" si="58"/>
        <v>42858.208333333328</v>
      </c>
      <c r="T931" s="9">
        <f t="shared" si="59"/>
        <v>42872.208333333328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6">
        <f t="shared" si="56"/>
        <v>112.28571428571428</v>
      </c>
      <c r="G932" t="s">
        <v>20</v>
      </c>
      <c r="H932">
        <v>85</v>
      </c>
      <c r="I932" s="5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 cm="1">
        <f t="array" ref="Q932:R932">_xlfn.TEXTSPLIT(P932,"/")</f>
        <v>theater</v>
      </c>
      <c r="R932" t="str">
        <v>plays</v>
      </c>
      <c r="S932" s="9">
        <f t="shared" si="58"/>
        <v>42060.25</v>
      </c>
      <c r="T932" s="9">
        <f t="shared" si="59"/>
        <v>42067.25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6">
        <f t="shared" si="56"/>
        <v>72.51898734177216</v>
      </c>
      <c r="G933" t="s">
        <v>14</v>
      </c>
      <c r="H933">
        <v>112</v>
      </c>
      <c r="I933" s="5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 cm="1">
        <f t="array" ref="Q933:R933">_xlfn.TEXTSPLIT(P933,"/")</f>
        <v>theater</v>
      </c>
      <c r="R933" t="str">
        <v>plays</v>
      </c>
      <c r="S933" s="9">
        <f t="shared" si="58"/>
        <v>41818.208333333336</v>
      </c>
      <c r="T933" s="9">
        <f t="shared" si="59"/>
        <v>41820.208333333336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6">
        <f t="shared" si="56"/>
        <v>212.30434782608697</v>
      </c>
      <c r="G934" t="s">
        <v>20</v>
      </c>
      <c r="H934">
        <v>144</v>
      </c>
      <c r="I934" s="5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 cm="1">
        <f t="array" ref="Q934:R934">_xlfn.TEXTSPLIT(P934,"/")</f>
        <v>music</v>
      </c>
      <c r="R934" t="str">
        <v>rock</v>
      </c>
      <c r="S934" s="9">
        <f t="shared" si="58"/>
        <v>41709.208333333336</v>
      </c>
      <c r="T934" s="9">
        <f t="shared" si="59"/>
        <v>41712.208333333336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6">
        <f t="shared" si="56"/>
        <v>239.74657534246577</v>
      </c>
      <c r="G935" t="s">
        <v>20</v>
      </c>
      <c r="H935">
        <v>1902</v>
      </c>
      <c r="I935" s="5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 cm="1">
        <f t="array" ref="Q935:R935">_xlfn.TEXTSPLIT(P935,"/")</f>
        <v>theater</v>
      </c>
      <c r="R935" t="str">
        <v>plays</v>
      </c>
      <c r="S935" s="9">
        <f t="shared" si="58"/>
        <v>41372.208333333336</v>
      </c>
      <c r="T935" s="9">
        <f t="shared" si="59"/>
        <v>41385.208333333336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6">
        <f t="shared" si="56"/>
        <v>181.93548387096774</v>
      </c>
      <c r="G936" t="s">
        <v>20</v>
      </c>
      <c r="H936">
        <v>105</v>
      </c>
      <c r="I936" s="5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 cm="1">
        <f t="array" ref="Q936:R936">_xlfn.TEXTSPLIT(P936,"/")</f>
        <v>theater</v>
      </c>
      <c r="R936" t="str">
        <v>plays</v>
      </c>
      <c r="S936" s="9">
        <f t="shared" si="58"/>
        <v>42422.25</v>
      </c>
      <c r="T936" s="9">
        <f t="shared" si="59"/>
        <v>42428.25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6">
        <f t="shared" si="56"/>
        <v>164.13114754098362</v>
      </c>
      <c r="G937" t="s">
        <v>20</v>
      </c>
      <c r="H937">
        <v>132</v>
      </c>
      <c r="I937" s="5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 cm="1">
        <f t="array" ref="Q937:R937">_xlfn.TEXTSPLIT(P937,"/")</f>
        <v>theater</v>
      </c>
      <c r="R937" t="str">
        <v>plays</v>
      </c>
      <c r="S937" s="9">
        <f t="shared" si="58"/>
        <v>42209.208333333328</v>
      </c>
      <c r="T937" s="9">
        <f t="shared" si="59"/>
        <v>42216.208333333328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6">
        <f t="shared" si="56"/>
        <v>1.6375968992248062</v>
      </c>
      <c r="G938" t="s">
        <v>14</v>
      </c>
      <c r="H938">
        <v>21</v>
      </c>
      <c r="I938" s="5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 cm="1">
        <f t="array" ref="Q938:R938">_xlfn.TEXTSPLIT(P938,"/")</f>
        <v>theater</v>
      </c>
      <c r="R938" t="str">
        <v>plays</v>
      </c>
      <c r="S938" s="9">
        <f t="shared" si="58"/>
        <v>43668.208333333328</v>
      </c>
      <c r="T938" s="9">
        <f t="shared" si="59"/>
        <v>43671.208333333328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6">
        <f t="shared" si="56"/>
        <v>49.64385964912281</v>
      </c>
      <c r="G939" t="s">
        <v>74</v>
      </c>
      <c r="H939">
        <v>976</v>
      </c>
      <c r="I939" s="5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 cm="1">
        <f t="array" ref="Q939:R939">_xlfn.TEXTSPLIT(P939,"/")</f>
        <v>film &amp; video</v>
      </c>
      <c r="R939" t="str">
        <v>documentary</v>
      </c>
      <c r="S939" s="9">
        <f t="shared" si="58"/>
        <v>42334.25</v>
      </c>
      <c r="T939" s="9">
        <f t="shared" si="59"/>
        <v>42343.25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6">
        <f t="shared" si="56"/>
        <v>109.70652173913042</v>
      </c>
      <c r="G940" t="s">
        <v>20</v>
      </c>
      <c r="H940">
        <v>96</v>
      </c>
      <c r="I940" s="5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 cm="1">
        <f t="array" ref="Q940:R940">_xlfn.TEXTSPLIT(P940,"/")</f>
        <v>publishing</v>
      </c>
      <c r="R940" t="str">
        <v>fiction</v>
      </c>
      <c r="S940" s="9">
        <f t="shared" si="58"/>
        <v>43263.208333333328</v>
      </c>
      <c r="T940" s="9">
        <f t="shared" si="59"/>
        <v>43299.208333333328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6">
        <f t="shared" si="56"/>
        <v>49.217948717948715</v>
      </c>
      <c r="G941" t="s">
        <v>14</v>
      </c>
      <c r="H941">
        <v>67</v>
      </c>
      <c r="I941" s="5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 cm="1">
        <f t="array" ref="Q941:R941">_xlfn.TEXTSPLIT(P941,"/")</f>
        <v>games</v>
      </c>
      <c r="R941" t="str">
        <v>video games</v>
      </c>
      <c r="S941" s="9">
        <f t="shared" si="58"/>
        <v>40670.208333333336</v>
      </c>
      <c r="T941" s="9">
        <f t="shared" si="59"/>
        <v>40687.208333333336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6">
        <f t="shared" si="56"/>
        <v>62.232323232323225</v>
      </c>
      <c r="G942" t="s">
        <v>47</v>
      </c>
      <c r="H942">
        <v>66</v>
      </c>
      <c r="I942" s="5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 cm="1">
        <f t="array" ref="Q942:R942">_xlfn.TEXTSPLIT(P942,"/")</f>
        <v>technology</v>
      </c>
      <c r="R942" t="str">
        <v>web</v>
      </c>
      <c r="S942" s="9">
        <f t="shared" si="58"/>
        <v>41244.25</v>
      </c>
      <c r="T942" s="9">
        <f t="shared" si="59"/>
        <v>41266.25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6">
        <f t="shared" si="56"/>
        <v>13.05813953488372</v>
      </c>
      <c r="G943" t="s">
        <v>14</v>
      </c>
      <c r="H943">
        <v>78</v>
      </c>
      <c r="I943" s="5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 cm="1">
        <f t="array" ref="Q943:R943">_xlfn.TEXTSPLIT(P943,"/")</f>
        <v>theater</v>
      </c>
      <c r="R943" t="str">
        <v>plays</v>
      </c>
      <c r="S943" s="9">
        <f t="shared" si="58"/>
        <v>40552.25</v>
      </c>
      <c r="T943" s="9">
        <f t="shared" si="59"/>
        <v>40587.25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6">
        <f t="shared" si="56"/>
        <v>64.635416666666671</v>
      </c>
      <c r="G944" t="s">
        <v>14</v>
      </c>
      <c r="H944">
        <v>67</v>
      </c>
      <c r="I944" s="5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 cm="1">
        <f t="array" ref="Q944:R944">_xlfn.TEXTSPLIT(P944,"/")</f>
        <v>theater</v>
      </c>
      <c r="R944" t="str">
        <v>plays</v>
      </c>
      <c r="S944" s="9">
        <f t="shared" si="58"/>
        <v>40568.25</v>
      </c>
      <c r="T944" s="9">
        <f t="shared" si="59"/>
        <v>40571.25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6">
        <f t="shared" si="56"/>
        <v>159.58666666666667</v>
      </c>
      <c r="G945" t="s">
        <v>20</v>
      </c>
      <c r="H945">
        <v>114</v>
      </c>
      <c r="I945" s="5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 cm="1">
        <f t="array" ref="Q945:R945">_xlfn.TEXTSPLIT(P945,"/")</f>
        <v>food</v>
      </c>
      <c r="R945" t="str">
        <v>food trucks</v>
      </c>
      <c r="S945" s="9">
        <f t="shared" si="58"/>
        <v>41906.208333333336</v>
      </c>
      <c r="T945" s="9">
        <f t="shared" si="59"/>
        <v>41941.208333333336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6">
        <f t="shared" si="56"/>
        <v>81.42</v>
      </c>
      <c r="G946" t="s">
        <v>14</v>
      </c>
      <c r="H946">
        <v>263</v>
      </c>
      <c r="I946" s="5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 cm="1">
        <f t="array" ref="Q946:R946">_xlfn.TEXTSPLIT(P946,"/")</f>
        <v>photography</v>
      </c>
      <c r="R946" t="str">
        <v>photography books</v>
      </c>
      <c r="S946" s="9">
        <f t="shared" si="58"/>
        <v>42776.25</v>
      </c>
      <c r="T946" s="9">
        <f t="shared" si="59"/>
        <v>42795.25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6">
        <f t="shared" si="56"/>
        <v>32.444767441860463</v>
      </c>
      <c r="G947" t="s">
        <v>14</v>
      </c>
      <c r="H947">
        <v>1691</v>
      </c>
      <c r="I947" s="5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 cm="1">
        <f t="array" ref="Q947:R947">_xlfn.TEXTSPLIT(P947,"/")</f>
        <v>photography</v>
      </c>
      <c r="R947" t="str">
        <v>photography books</v>
      </c>
      <c r="S947" s="9">
        <f t="shared" si="58"/>
        <v>41004.208333333336</v>
      </c>
      <c r="T947" s="9">
        <f t="shared" si="59"/>
        <v>41019.208333333336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6">
        <f t="shared" si="56"/>
        <v>9.9141184124918666</v>
      </c>
      <c r="G948" t="s">
        <v>14</v>
      </c>
      <c r="H948">
        <v>181</v>
      </c>
      <c r="I948" s="5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 cm="1">
        <f t="array" ref="Q948:R948">_xlfn.TEXTSPLIT(P948,"/")</f>
        <v>theater</v>
      </c>
      <c r="R948" t="str">
        <v>plays</v>
      </c>
      <c r="S948" s="9">
        <f t="shared" si="58"/>
        <v>40710.208333333336</v>
      </c>
      <c r="T948" s="9">
        <f t="shared" si="59"/>
        <v>40712.208333333336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6">
        <f t="shared" si="56"/>
        <v>26.694444444444443</v>
      </c>
      <c r="G949" t="s">
        <v>14</v>
      </c>
      <c r="H949">
        <v>13</v>
      </c>
      <c r="I949" s="5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 cm="1">
        <f t="array" ref="Q949:R949">_xlfn.TEXTSPLIT(P949,"/")</f>
        <v>theater</v>
      </c>
      <c r="R949" t="str">
        <v>plays</v>
      </c>
      <c r="S949" s="9">
        <f t="shared" si="58"/>
        <v>41908.208333333336</v>
      </c>
      <c r="T949" s="9">
        <f t="shared" si="59"/>
        <v>41915.208333333336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6">
        <f t="shared" si="56"/>
        <v>62.957446808510639</v>
      </c>
      <c r="G950" t="s">
        <v>74</v>
      </c>
      <c r="H950">
        <v>160</v>
      </c>
      <c r="I950" s="5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 cm="1">
        <f t="array" ref="Q950:R950">_xlfn.TEXTSPLIT(P950,"/")</f>
        <v>film &amp; video</v>
      </c>
      <c r="R950" t="str">
        <v>documentary</v>
      </c>
      <c r="S950" s="9">
        <f t="shared" si="58"/>
        <v>41985.25</v>
      </c>
      <c r="T950" s="9">
        <f t="shared" si="59"/>
        <v>41995.25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6">
        <f t="shared" si="56"/>
        <v>161.35593220338984</v>
      </c>
      <c r="G951" t="s">
        <v>20</v>
      </c>
      <c r="H951">
        <v>203</v>
      </c>
      <c r="I951" s="5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 cm="1">
        <f t="array" ref="Q951:R951">_xlfn.TEXTSPLIT(P951,"/")</f>
        <v>technology</v>
      </c>
      <c r="R951" t="str">
        <v>web</v>
      </c>
      <c r="S951" s="9">
        <f t="shared" si="58"/>
        <v>42112.208333333328</v>
      </c>
      <c r="T951" s="9">
        <f t="shared" si="59"/>
        <v>42131.208333333328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6">
        <f t="shared" si="56"/>
        <v>5</v>
      </c>
      <c r="G952" t="s">
        <v>14</v>
      </c>
      <c r="H952">
        <v>1</v>
      </c>
      <c r="I952" s="5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 cm="1">
        <f t="array" ref="Q952:R952">_xlfn.TEXTSPLIT(P952,"/")</f>
        <v>theater</v>
      </c>
      <c r="R952" t="str">
        <v>plays</v>
      </c>
      <c r="S952" s="9">
        <f t="shared" si="58"/>
        <v>43571.208333333328</v>
      </c>
      <c r="T952" s="9">
        <f t="shared" si="59"/>
        <v>43576.208333333328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6">
        <f t="shared" si="56"/>
        <v>1096.9379310344827</v>
      </c>
      <c r="G953" t="s">
        <v>20</v>
      </c>
      <c r="H953">
        <v>1559</v>
      </c>
      <c r="I953" s="5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 cm="1">
        <f t="array" ref="Q953:R953">_xlfn.TEXTSPLIT(P953,"/")</f>
        <v>music</v>
      </c>
      <c r="R953" t="str">
        <v>rock</v>
      </c>
      <c r="S953" s="9">
        <f t="shared" si="58"/>
        <v>42730.25</v>
      </c>
      <c r="T953" s="9">
        <f t="shared" si="59"/>
        <v>42731.25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6">
        <f t="shared" si="56"/>
        <v>70.094158075601371</v>
      </c>
      <c r="G954" t="s">
        <v>74</v>
      </c>
      <c r="H954">
        <v>2266</v>
      </c>
      <c r="I954" s="5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 cm="1">
        <f t="array" ref="Q954:R954">_xlfn.TEXTSPLIT(P954,"/")</f>
        <v>film &amp; video</v>
      </c>
      <c r="R954" t="str">
        <v>documentary</v>
      </c>
      <c r="S954" s="9">
        <f t="shared" si="58"/>
        <v>42591.208333333328</v>
      </c>
      <c r="T954" s="9">
        <f t="shared" si="59"/>
        <v>42605.208333333328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6">
        <f t="shared" si="56"/>
        <v>60</v>
      </c>
      <c r="G955" t="s">
        <v>14</v>
      </c>
      <c r="H955">
        <v>21</v>
      </c>
      <c r="I955" s="5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 cm="1">
        <f t="array" ref="Q955:R955">_xlfn.TEXTSPLIT(P955,"/")</f>
        <v>film &amp; video</v>
      </c>
      <c r="R955" t="str">
        <v>science fiction</v>
      </c>
      <c r="S955" s="9">
        <f t="shared" si="58"/>
        <v>42358.25</v>
      </c>
      <c r="T955" s="9">
        <f t="shared" si="59"/>
        <v>42394.25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6">
        <f t="shared" si="56"/>
        <v>367.0985915492958</v>
      </c>
      <c r="G956" t="s">
        <v>20</v>
      </c>
      <c r="H956">
        <v>1548</v>
      </c>
      <c r="I956" s="5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 cm="1">
        <f t="array" ref="Q956:R956">_xlfn.TEXTSPLIT(P956,"/")</f>
        <v>technology</v>
      </c>
      <c r="R956" t="str">
        <v>web</v>
      </c>
      <c r="S956" s="9">
        <f t="shared" si="58"/>
        <v>41174.208333333336</v>
      </c>
      <c r="T956" s="9">
        <f t="shared" si="59"/>
        <v>41198.208333333336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6">
        <f t="shared" si="56"/>
        <v>1109</v>
      </c>
      <c r="G957" t="s">
        <v>20</v>
      </c>
      <c r="H957">
        <v>80</v>
      </c>
      <c r="I957" s="5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 cm="1">
        <f t="array" ref="Q957:R957">_xlfn.TEXTSPLIT(P957,"/")</f>
        <v>theater</v>
      </c>
      <c r="R957" t="str">
        <v>plays</v>
      </c>
      <c r="S957" s="9">
        <f t="shared" si="58"/>
        <v>41238.25</v>
      </c>
      <c r="T957" s="9">
        <f t="shared" si="59"/>
        <v>41240.25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6">
        <f t="shared" si="56"/>
        <v>19.028784648187631</v>
      </c>
      <c r="G958" t="s">
        <v>14</v>
      </c>
      <c r="H958">
        <v>830</v>
      </c>
      <c r="I958" s="5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 cm="1">
        <f t="array" ref="Q958:R958">_xlfn.TEXTSPLIT(P958,"/")</f>
        <v>film &amp; video</v>
      </c>
      <c r="R958" t="str">
        <v>science fiction</v>
      </c>
      <c r="S958" s="9">
        <f t="shared" si="58"/>
        <v>42360.25</v>
      </c>
      <c r="T958" s="9">
        <f t="shared" si="59"/>
        <v>42364.25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6">
        <f t="shared" si="56"/>
        <v>126.87755102040816</v>
      </c>
      <c r="G959" t="s">
        <v>20</v>
      </c>
      <c r="H959">
        <v>131</v>
      </c>
      <c r="I959" s="5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 cm="1">
        <f t="array" ref="Q959:R959">_xlfn.TEXTSPLIT(P959,"/")</f>
        <v>theater</v>
      </c>
      <c r="R959" t="str">
        <v>plays</v>
      </c>
      <c r="S959" s="9">
        <f t="shared" si="58"/>
        <v>40955.25</v>
      </c>
      <c r="T959" s="9">
        <f t="shared" si="59"/>
        <v>40958.25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6">
        <f t="shared" si="56"/>
        <v>734.63636363636363</v>
      </c>
      <c r="G960" t="s">
        <v>20</v>
      </c>
      <c r="H960">
        <v>112</v>
      </c>
      <c r="I960" s="5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 cm="1">
        <f t="array" ref="Q960:R960">_xlfn.TEXTSPLIT(P960,"/")</f>
        <v>film &amp; video</v>
      </c>
      <c r="R960" t="str">
        <v>animation</v>
      </c>
      <c r="S960" s="9">
        <f t="shared" si="58"/>
        <v>40350.208333333336</v>
      </c>
      <c r="T960" s="9">
        <f t="shared" si="59"/>
        <v>40372.208333333336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6">
        <f t="shared" si="56"/>
        <v>4.5731034482758623</v>
      </c>
      <c r="G961" t="s">
        <v>14</v>
      </c>
      <c r="H961">
        <v>130</v>
      </c>
      <c r="I961" s="5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 cm="1">
        <f t="array" ref="Q961:R961">_xlfn.TEXTSPLIT(P961,"/")</f>
        <v>publishing</v>
      </c>
      <c r="R961" t="str">
        <v>translations</v>
      </c>
      <c r="S961" s="9">
        <f t="shared" si="58"/>
        <v>40357.208333333336</v>
      </c>
      <c r="T961" s="9">
        <f t="shared" si="59"/>
        <v>40385.208333333336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6">
        <f t="shared" si="56"/>
        <v>85.054545454545448</v>
      </c>
      <c r="G962" t="s">
        <v>14</v>
      </c>
      <c r="H962">
        <v>55</v>
      </c>
      <c r="I962" s="5">
        <f t="shared" si="57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 cm="1">
        <f t="array" ref="Q962:R962">_xlfn.TEXTSPLIT(P962,"/")</f>
        <v>technology</v>
      </c>
      <c r="R962" t="str">
        <v>web</v>
      </c>
      <c r="S962" s="9">
        <f t="shared" si="58"/>
        <v>42408.25</v>
      </c>
      <c r="T962" s="9">
        <f t="shared" si="59"/>
        <v>42445.208333333328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6">
        <f t="shared" ref="F963:F1001" si="60">E963/D963*100</f>
        <v>119.29824561403508</v>
      </c>
      <c r="G963" t="s">
        <v>20</v>
      </c>
      <c r="H963">
        <v>155</v>
      </c>
      <c r="I963" s="5">
        <f t="shared" ref="I963:I1001" si="61">IFERROR(E963/H963,0)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 cm="1">
        <f t="array" ref="Q963:R963">_xlfn.TEXTSPLIT(P963,"/")</f>
        <v>publishing</v>
      </c>
      <c r="R963" t="str">
        <v>translations</v>
      </c>
      <c r="S963" s="9">
        <f t="shared" ref="S963:S1001" si="62">(((L963/60)/60)/24)+DATE(1970,1,1)</f>
        <v>40591.25</v>
      </c>
      <c r="T963" s="9">
        <f t="shared" ref="T963:T1001" si="63">(((M963/60)/60)/24)+DATE(1970,1,1)</f>
        <v>40595.25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6">
        <f t="shared" si="60"/>
        <v>296.02777777777777</v>
      </c>
      <c r="G964" t="s">
        <v>20</v>
      </c>
      <c r="H964">
        <v>266</v>
      </c>
      <c r="I964" s="5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 cm="1">
        <f t="array" ref="Q964:R964">_xlfn.TEXTSPLIT(P964,"/")</f>
        <v>food</v>
      </c>
      <c r="R964" t="str">
        <v>food trucks</v>
      </c>
      <c r="S964" s="9">
        <f t="shared" si="62"/>
        <v>41592.25</v>
      </c>
      <c r="T964" s="9">
        <f t="shared" si="63"/>
        <v>41613.25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6">
        <f t="shared" si="60"/>
        <v>84.694915254237287</v>
      </c>
      <c r="G965" t="s">
        <v>14</v>
      </c>
      <c r="H965">
        <v>114</v>
      </c>
      <c r="I965" s="5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 cm="1">
        <f t="array" ref="Q965:R965">_xlfn.TEXTSPLIT(P965,"/")</f>
        <v>photography</v>
      </c>
      <c r="R965" t="str">
        <v>photography books</v>
      </c>
      <c r="S965" s="9">
        <f t="shared" si="62"/>
        <v>40607.25</v>
      </c>
      <c r="T965" s="9">
        <f t="shared" si="63"/>
        <v>40613.25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6">
        <f t="shared" si="60"/>
        <v>355.7837837837838</v>
      </c>
      <c r="G966" t="s">
        <v>20</v>
      </c>
      <c r="H966">
        <v>155</v>
      </c>
      <c r="I966" s="5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 cm="1">
        <f t="array" ref="Q966:R966">_xlfn.TEXTSPLIT(P966,"/")</f>
        <v>theater</v>
      </c>
      <c r="R966" t="str">
        <v>plays</v>
      </c>
      <c r="S966" s="9">
        <f t="shared" si="62"/>
        <v>42135.208333333328</v>
      </c>
      <c r="T966" s="9">
        <f t="shared" si="63"/>
        <v>42140.208333333328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6">
        <f t="shared" si="60"/>
        <v>386.40909090909093</v>
      </c>
      <c r="G967" t="s">
        <v>20</v>
      </c>
      <c r="H967">
        <v>207</v>
      </c>
      <c r="I967" s="5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 cm="1">
        <f t="array" ref="Q967:R967">_xlfn.TEXTSPLIT(P967,"/")</f>
        <v>music</v>
      </c>
      <c r="R967" t="str">
        <v>rock</v>
      </c>
      <c r="S967" s="9">
        <f t="shared" si="62"/>
        <v>40203.25</v>
      </c>
      <c r="T967" s="9">
        <f t="shared" si="63"/>
        <v>40243.25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6">
        <f t="shared" si="60"/>
        <v>792.23529411764707</v>
      </c>
      <c r="G968" t="s">
        <v>20</v>
      </c>
      <c r="H968">
        <v>245</v>
      </c>
      <c r="I968" s="5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 cm="1">
        <f t="array" ref="Q968:R968">_xlfn.TEXTSPLIT(P968,"/")</f>
        <v>theater</v>
      </c>
      <c r="R968" t="str">
        <v>plays</v>
      </c>
      <c r="S968" s="9">
        <f t="shared" si="62"/>
        <v>42901.208333333328</v>
      </c>
      <c r="T968" s="9">
        <f t="shared" si="63"/>
        <v>42903.208333333328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6">
        <f t="shared" si="60"/>
        <v>137.03393665158373</v>
      </c>
      <c r="G969" t="s">
        <v>20</v>
      </c>
      <c r="H969">
        <v>1573</v>
      </c>
      <c r="I969" s="5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 cm="1">
        <f t="array" ref="Q969:R969">_xlfn.TEXTSPLIT(P969,"/")</f>
        <v>music</v>
      </c>
      <c r="R969" t="str">
        <v>world music</v>
      </c>
      <c r="S969" s="9">
        <f t="shared" si="62"/>
        <v>41005.208333333336</v>
      </c>
      <c r="T969" s="9">
        <f t="shared" si="63"/>
        <v>41042.208333333336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6">
        <f t="shared" si="60"/>
        <v>338.20833333333337</v>
      </c>
      <c r="G970" t="s">
        <v>20</v>
      </c>
      <c r="H970">
        <v>114</v>
      </c>
      <c r="I970" s="5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 cm="1">
        <f t="array" ref="Q970:R970">_xlfn.TEXTSPLIT(P970,"/")</f>
        <v>food</v>
      </c>
      <c r="R970" t="str">
        <v>food trucks</v>
      </c>
      <c r="S970" s="9">
        <f t="shared" si="62"/>
        <v>40544.25</v>
      </c>
      <c r="T970" s="9">
        <f t="shared" si="63"/>
        <v>40559.25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6">
        <f t="shared" si="60"/>
        <v>108.22784810126582</v>
      </c>
      <c r="G971" t="s">
        <v>20</v>
      </c>
      <c r="H971">
        <v>93</v>
      </c>
      <c r="I971" s="5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 cm="1">
        <f t="array" ref="Q971:R971">_xlfn.TEXTSPLIT(P971,"/")</f>
        <v>theater</v>
      </c>
      <c r="R971" t="str">
        <v>plays</v>
      </c>
      <c r="S971" s="9">
        <f t="shared" si="62"/>
        <v>43821.25</v>
      </c>
      <c r="T971" s="9">
        <f t="shared" si="63"/>
        <v>43828.25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6">
        <f t="shared" si="60"/>
        <v>60.757639620653315</v>
      </c>
      <c r="G972" t="s">
        <v>14</v>
      </c>
      <c r="H972">
        <v>594</v>
      </c>
      <c r="I972" s="5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 cm="1">
        <f t="array" ref="Q972:R972">_xlfn.TEXTSPLIT(P972,"/")</f>
        <v>theater</v>
      </c>
      <c r="R972" t="str">
        <v>plays</v>
      </c>
      <c r="S972" s="9">
        <f t="shared" si="62"/>
        <v>40672.208333333336</v>
      </c>
      <c r="T972" s="9">
        <f t="shared" si="63"/>
        <v>40673.208333333336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6">
        <f t="shared" si="60"/>
        <v>27.725490196078432</v>
      </c>
      <c r="G973" t="s">
        <v>14</v>
      </c>
      <c r="H973">
        <v>24</v>
      </c>
      <c r="I973" s="5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 cm="1">
        <f t="array" ref="Q973:R973">_xlfn.TEXTSPLIT(P973,"/")</f>
        <v>film &amp; video</v>
      </c>
      <c r="R973" t="str">
        <v>television</v>
      </c>
      <c r="S973" s="9">
        <f t="shared" si="62"/>
        <v>41555.208333333336</v>
      </c>
      <c r="T973" s="9">
        <f t="shared" si="63"/>
        <v>41561.208333333336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6">
        <f t="shared" si="60"/>
        <v>228.3934426229508</v>
      </c>
      <c r="G974" t="s">
        <v>20</v>
      </c>
      <c r="H974">
        <v>1681</v>
      </c>
      <c r="I974" s="5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 cm="1">
        <f t="array" ref="Q974:R974">_xlfn.TEXTSPLIT(P974,"/")</f>
        <v>technology</v>
      </c>
      <c r="R974" t="str">
        <v>web</v>
      </c>
      <c r="S974" s="9">
        <f t="shared" si="62"/>
        <v>41792.208333333336</v>
      </c>
      <c r="T974" s="9">
        <f t="shared" si="63"/>
        <v>41801.208333333336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6">
        <f t="shared" si="60"/>
        <v>21.615194054500414</v>
      </c>
      <c r="G975" t="s">
        <v>14</v>
      </c>
      <c r="H975">
        <v>252</v>
      </c>
      <c r="I975" s="5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 cm="1">
        <f t="array" ref="Q975:R975">_xlfn.TEXTSPLIT(P975,"/")</f>
        <v>theater</v>
      </c>
      <c r="R975" t="str">
        <v>plays</v>
      </c>
      <c r="S975" s="9">
        <f t="shared" si="62"/>
        <v>40522.25</v>
      </c>
      <c r="T975" s="9">
        <f t="shared" si="63"/>
        <v>40524.25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6">
        <f t="shared" si="60"/>
        <v>373.875</v>
      </c>
      <c r="G976" t="s">
        <v>20</v>
      </c>
      <c r="H976">
        <v>32</v>
      </c>
      <c r="I976" s="5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 cm="1">
        <f t="array" ref="Q976:R976">_xlfn.TEXTSPLIT(P976,"/")</f>
        <v>music</v>
      </c>
      <c r="R976" t="str">
        <v>indie rock</v>
      </c>
      <c r="S976" s="9">
        <f t="shared" si="62"/>
        <v>41412.208333333336</v>
      </c>
      <c r="T976" s="9">
        <f t="shared" si="63"/>
        <v>41413.208333333336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6">
        <f t="shared" si="60"/>
        <v>154.92592592592592</v>
      </c>
      <c r="G977" t="s">
        <v>20</v>
      </c>
      <c r="H977">
        <v>135</v>
      </c>
      <c r="I977" s="5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 cm="1">
        <f t="array" ref="Q977:R977">_xlfn.TEXTSPLIT(P977,"/")</f>
        <v>theater</v>
      </c>
      <c r="R977" t="str">
        <v>plays</v>
      </c>
      <c r="S977" s="9">
        <f t="shared" si="62"/>
        <v>42337.25</v>
      </c>
      <c r="T977" s="9">
        <f t="shared" si="63"/>
        <v>42376.25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6">
        <f t="shared" si="60"/>
        <v>322.14999999999998</v>
      </c>
      <c r="G978" t="s">
        <v>20</v>
      </c>
      <c r="H978">
        <v>140</v>
      </c>
      <c r="I978" s="5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 cm="1">
        <f t="array" ref="Q978:R978">_xlfn.TEXTSPLIT(P978,"/")</f>
        <v>theater</v>
      </c>
      <c r="R978" t="str">
        <v>plays</v>
      </c>
      <c r="S978" s="9">
        <f t="shared" si="62"/>
        <v>40571.25</v>
      </c>
      <c r="T978" s="9">
        <f t="shared" si="63"/>
        <v>40577.25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6">
        <f t="shared" si="60"/>
        <v>73.957142857142856</v>
      </c>
      <c r="G979" t="s">
        <v>14</v>
      </c>
      <c r="H979">
        <v>67</v>
      </c>
      <c r="I979" s="5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 cm="1">
        <f t="array" ref="Q979:R979">_xlfn.TEXTSPLIT(P979,"/")</f>
        <v>food</v>
      </c>
      <c r="R979" t="str">
        <v>food trucks</v>
      </c>
      <c r="S979" s="9">
        <f t="shared" si="62"/>
        <v>43138.25</v>
      </c>
      <c r="T979" s="9">
        <f t="shared" si="63"/>
        <v>43170.25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6">
        <f t="shared" si="60"/>
        <v>864.1</v>
      </c>
      <c r="G980" t="s">
        <v>20</v>
      </c>
      <c r="H980">
        <v>92</v>
      </c>
      <c r="I980" s="5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 cm="1">
        <f t="array" ref="Q980:R980">_xlfn.TEXTSPLIT(P980,"/")</f>
        <v>games</v>
      </c>
      <c r="R980" t="str">
        <v>video games</v>
      </c>
      <c r="S980" s="9">
        <f t="shared" si="62"/>
        <v>42686.25</v>
      </c>
      <c r="T980" s="9">
        <f t="shared" si="63"/>
        <v>42708.25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6">
        <f t="shared" si="60"/>
        <v>143.26245847176079</v>
      </c>
      <c r="G981" t="s">
        <v>20</v>
      </c>
      <c r="H981">
        <v>1015</v>
      </c>
      <c r="I981" s="5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 cm="1">
        <f t="array" ref="Q981:R981">_xlfn.TEXTSPLIT(P981,"/")</f>
        <v>theater</v>
      </c>
      <c r="R981" t="str">
        <v>plays</v>
      </c>
      <c r="S981" s="9">
        <f t="shared" si="62"/>
        <v>42078.208333333328</v>
      </c>
      <c r="T981" s="9">
        <f t="shared" si="63"/>
        <v>42084.208333333328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6">
        <f t="shared" si="60"/>
        <v>40.281762295081968</v>
      </c>
      <c r="G982" t="s">
        <v>14</v>
      </c>
      <c r="H982">
        <v>742</v>
      </c>
      <c r="I982" s="5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 cm="1">
        <f t="array" ref="Q982:R982">_xlfn.TEXTSPLIT(P982,"/")</f>
        <v>publishing</v>
      </c>
      <c r="R982" t="str">
        <v>nonfiction</v>
      </c>
      <c r="S982" s="9">
        <f t="shared" si="62"/>
        <v>42307.208333333328</v>
      </c>
      <c r="T982" s="9">
        <f t="shared" si="63"/>
        <v>42312.25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6">
        <f t="shared" si="60"/>
        <v>178.22388059701493</v>
      </c>
      <c r="G983" t="s">
        <v>20</v>
      </c>
      <c r="H983">
        <v>323</v>
      </c>
      <c r="I983" s="5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 cm="1">
        <f t="array" ref="Q983:R983">_xlfn.TEXTSPLIT(P983,"/")</f>
        <v>technology</v>
      </c>
      <c r="R983" t="str">
        <v>web</v>
      </c>
      <c r="S983" s="9">
        <f t="shared" si="62"/>
        <v>43094.25</v>
      </c>
      <c r="T983" s="9">
        <f t="shared" si="63"/>
        <v>43127.25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6">
        <f t="shared" si="60"/>
        <v>84.930555555555557</v>
      </c>
      <c r="G984" t="s">
        <v>14</v>
      </c>
      <c r="H984">
        <v>75</v>
      </c>
      <c r="I984" s="5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 cm="1">
        <f t="array" ref="Q984:R984">_xlfn.TEXTSPLIT(P984,"/")</f>
        <v>film &amp; video</v>
      </c>
      <c r="R984" t="str">
        <v>documentary</v>
      </c>
      <c r="S984" s="9">
        <f t="shared" si="62"/>
        <v>40743.208333333336</v>
      </c>
      <c r="T984" s="9">
        <f t="shared" si="63"/>
        <v>40745.208333333336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6">
        <f t="shared" si="60"/>
        <v>145.93648334624322</v>
      </c>
      <c r="G985" t="s">
        <v>20</v>
      </c>
      <c r="H985">
        <v>2326</v>
      </c>
      <c r="I985" s="5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 cm="1">
        <f t="array" ref="Q985:R985">_xlfn.TEXTSPLIT(P985,"/")</f>
        <v>film &amp; video</v>
      </c>
      <c r="R985" t="str">
        <v>documentary</v>
      </c>
      <c r="S985" s="9">
        <f t="shared" si="62"/>
        <v>43681.208333333328</v>
      </c>
      <c r="T985" s="9">
        <f t="shared" si="63"/>
        <v>43696.208333333328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6">
        <f t="shared" si="60"/>
        <v>152.46153846153848</v>
      </c>
      <c r="G986" t="s">
        <v>20</v>
      </c>
      <c r="H986">
        <v>381</v>
      </c>
      <c r="I986" s="5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 cm="1">
        <f t="array" ref="Q986:R986">_xlfn.TEXTSPLIT(P986,"/")</f>
        <v>theater</v>
      </c>
      <c r="R986" t="str">
        <v>plays</v>
      </c>
      <c r="S986" s="9">
        <f t="shared" si="62"/>
        <v>43716.208333333328</v>
      </c>
      <c r="T986" s="9">
        <f t="shared" si="63"/>
        <v>43742.208333333328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6">
        <f t="shared" si="60"/>
        <v>67.129542790152414</v>
      </c>
      <c r="G987" t="s">
        <v>14</v>
      </c>
      <c r="H987">
        <v>4405</v>
      </c>
      <c r="I987" s="5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 cm="1">
        <f t="array" ref="Q987:R987">_xlfn.TEXTSPLIT(P987,"/")</f>
        <v>music</v>
      </c>
      <c r="R987" t="str">
        <v>rock</v>
      </c>
      <c r="S987" s="9">
        <f t="shared" si="62"/>
        <v>41614.25</v>
      </c>
      <c r="T987" s="9">
        <f t="shared" si="63"/>
        <v>41640.25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6">
        <f t="shared" si="60"/>
        <v>40.307692307692307</v>
      </c>
      <c r="G988" t="s">
        <v>14</v>
      </c>
      <c r="H988">
        <v>92</v>
      </c>
      <c r="I988" s="5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 cm="1">
        <f t="array" ref="Q988:R988">_xlfn.TEXTSPLIT(P988,"/")</f>
        <v>music</v>
      </c>
      <c r="R988" t="str">
        <v>rock</v>
      </c>
      <c r="S988" s="9">
        <f t="shared" si="62"/>
        <v>40638.208333333336</v>
      </c>
      <c r="T988" s="9">
        <f t="shared" si="63"/>
        <v>40652.208333333336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6">
        <f t="shared" si="60"/>
        <v>216.79032258064518</v>
      </c>
      <c r="G989" t="s">
        <v>20</v>
      </c>
      <c r="H989">
        <v>480</v>
      </c>
      <c r="I989" s="5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 cm="1">
        <f t="array" ref="Q989:R989">_xlfn.TEXTSPLIT(P989,"/")</f>
        <v>film &amp; video</v>
      </c>
      <c r="R989" t="str">
        <v>documentary</v>
      </c>
      <c r="S989" s="9">
        <f t="shared" si="62"/>
        <v>42852.208333333328</v>
      </c>
      <c r="T989" s="9">
        <f t="shared" si="63"/>
        <v>42866.208333333328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6">
        <f t="shared" si="60"/>
        <v>52.117021276595743</v>
      </c>
      <c r="G990" t="s">
        <v>14</v>
      </c>
      <c r="H990">
        <v>64</v>
      </c>
      <c r="I990" s="5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 cm="1">
        <f t="array" ref="Q990:R990">_xlfn.TEXTSPLIT(P990,"/")</f>
        <v>publishing</v>
      </c>
      <c r="R990" t="str">
        <v>radio &amp; podcasts</v>
      </c>
      <c r="S990" s="9">
        <f t="shared" si="62"/>
        <v>42686.25</v>
      </c>
      <c r="T990" s="9">
        <f t="shared" si="63"/>
        <v>42707.25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6">
        <f t="shared" si="60"/>
        <v>499.58333333333337</v>
      </c>
      <c r="G991" t="s">
        <v>20</v>
      </c>
      <c r="H991">
        <v>226</v>
      </c>
      <c r="I991" s="5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 cm="1">
        <f t="array" ref="Q991:R991">_xlfn.TEXTSPLIT(P991,"/")</f>
        <v>publishing</v>
      </c>
      <c r="R991" t="str">
        <v>translations</v>
      </c>
      <c r="S991" s="9">
        <f t="shared" si="62"/>
        <v>43571.208333333328</v>
      </c>
      <c r="T991" s="9">
        <f t="shared" si="63"/>
        <v>43576.208333333328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6">
        <f t="shared" si="60"/>
        <v>87.679487179487182</v>
      </c>
      <c r="G992" t="s">
        <v>14</v>
      </c>
      <c r="H992">
        <v>64</v>
      </c>
      <c r="I992" s="5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 cm="1">
        <f t="array" ref="Q992:R992">_xlfn.TEXTSPLIT(P992,"/")</f>
        <v>film &amp; video</v>
      </c>
      <c r="R992" t="str">
        <v>drama</v>
      </c>
      <c r="S992" s="9">
        <f t="shared" si="62"/>
        <v>42432.25</v>
      </c>
      <c r="T992" s="9">
        <f t="shared" si="63"/>
        <v>42454.208333333328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6">
        <f t="shared" si="60"/>
        <v>113.17346938775511</v>
      </c>
      <c r="G993" t="s">
        <v>20</v>
      </c>
      <c r="H993">
        <v>241</v>
      </c>
      <c r="I993" s="5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 cm="1">
        <f t="array" ref="Q993:R993">_xlfn.TEXTSPLIT(P993,"/")</f>
        <v>music</v>
      </c>
      <c r="R993" t="str">
        <v>rock</v>
      </c>
      <c r="S993" s="9">
        <f t="shared" si="62"/>
        <v>41907.208333333336</v>
      </c>
      <c r="T993" s="9">
        <f t="shared" si="63"/>
        <v>41911.208333333336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6">
        <f t="shared" si="60"/>
        <v>426.54838709677421</v>
      </c>
      <c r="G994" t="s">
        <v>20</v>
      </c>
      <c r="H994">
        <v>132</v>
      </c>
      <c r="I994" s="5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 cm="1">
        <f t="array" ref="Q994:R994">_xlfn.TEXTSPLIT(P994,"/")</f>
        <v>film &amp; video</v>
      </c>
      <c r="R994" t="str">
        <v>drama</v>
      </c>
      <c r="S994" s="9">
        <f t="shared" si="62"/>
        <v>43227.208333333328</v>
      </c>
      <c r="T994" s="9">
        <f t="shared" si="63"/>
        <v>43241.208333333328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6">
        <f t="shared" si="60"/>
        <v>77.632653061224488</v>
      </c>
      <c r="G995" t="s">
        <v>74</v>
      </c>
      <c r="H995">
        <v>75</v>
      </c>
      <c r="I995" s="5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 cm="1">
        <f t="array" ref="Q995:R995">_xlfn.TEXTSPLIT(P995,"/")</f>
        <v>photography</v>
      </c>
      <c r="R995" t="str">
        <v>photography books</v>
      </c>
      <c r="S995" s="9">
        <f t="shared" si="62"/>
        <v>42362.25</v>
      </c>
      <c r="T995" s="9">
        <f t="shared" si="63"/>
        <v>42379.25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6">
        <f t="shared" si="60"/>
        <v>52.496810772501767</v>
      </c>
      <c r="G996" t="s">
        <v>14</v>
      </c>
      <c r="H996">
        <v>842</v>
      </c>
      <c r="I996" s="5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 cm="1">
        <f t="array" ref="Q996:R996">_xlfn.TEXTSPLIT(P996,"/")</f>
        <v>publishing</v>
      </c>
      <c r="R996" t="str">
        <v>translations</v>
      </c>
      <c r="S996" s="9">
        <f t="shared" si="62"/>
        <v>41929.208333333336</v>
      </c>
      <c r="T996" s="9">
        <f t="shared" si="63"/>
        <v>41935.208333333336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6">
        <f t="shared" si="60"/>
        <v>157.46762589928059</v>
      </c>
      <c r="G997" t="s">
        <v>20</v>
      </c>
      <c r="H997">
        <v>2043</v>
      </c>
      <c r="I997" s="5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 cm="1">
        <f t="array" ref="Q997:R997">_xlfn.TEXTSPLIT(P997,"/")</f>
        <v>food</v>
      </c>
      <c r="R997" t="str">
        <v>food trucks</v>
      </c>
      <c r="S997" s="9">
        <f t="shared" si="62"/>
        <v>43408.208333333328</v>
      </c>
      <c r="T997" s="9">
        <f t="shared" si="63"/>
        <v>43437.25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6">
        <f t="shared" si="60"/>
        <v>72.939393939393938</v>
      </c>
      <c r="G998" t="s">
        <v>14</v>
      </c>
      <c r="H998">
        <v>112</v>
      </c>
      <c r="I998" s="5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 cm="1">
        <f t="array" ref="Q998:R998">_xlfn.TEXTSPLIT(P998,"/")</f>
        <v>theater</v>
      </c>
      <c r="R998" t="str">
        <v>plays</v>
      </c>
      <c r="S998" s="9">
        <f t="shared" si="62"/>
        <v>41276.25</v>
      </c>
      <c r="T998" s="9">
        <f t="shared" si="63"/>
        <v>41306.25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6">
        <f t="shared" si="60"/>
        <v>60.565789473684205</v>
      </c>
      <c r="G999" t="s">
        <v>74</v>
      </c>
      <c r="H999">
        <v>139</v>
      </c>
      <c r="I999" s="5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 cm="1">
        <f t="array" ref="Q999:R999">_xlfn.TEXTSPLIT(P999,"/")</f>
        <v>theater</v>
      </c>
      <c r="R999" t="str">
        <v>plays</v>
      </c>
      <c r="S999" s="9">
        <f t="shared" si="62"/>
        <v>41659.25</v>
      </c>
      <c r="T999" s="9">
        <f t="shared" si="63"/>
        <v>41664.25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6">
        <f t="shared" si="60"/>
        <v>56.791291291291287</v>
      </c>
      <c r="G1000" t="s">
        <v>14</v>
      </c>
      <c r="H1000">
        <v>374</v>
      </c>
      <c r="I1000" s="5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 cm="1">
        <f t="array" ref="Q1000:R1000">_xlfn.TEXTSPLIT(P1000,"/")</f>
        <v>music</v>
      </c>
      <c r="R1000" t="str">
        <v>indie rock</v>
      </c>
      <c r="S1000" s="9">
        <f t="shared" si="62"/>
        <v>40220.25</v>
      </c>
      <c r="T1000" s="9">
        <f t="shared" si="63"/>
        <v>40234.25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6">
        <f t="shared" si="60"/>
        <v>56.542754275427541</v>
      </c>
      <c r="G1001" t="s">
        <v>74</v>
      </c>
      <c r="H1001">
        <v>1122</v>
      </c>
      <c r="I1001" s="5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 cm="1">
        <f t="array" ref="Q1001:R1001">_xlfn.TEXTSPLIT(P1001,"/")</f>
        <v>food</v>
      </c>
      <c r="R1001" t="str">
        <v>food trucks</v>
      </c>
      <c r="S1001" s="9">
        <f t="shared" si="62"/>
        <v>42550.208333333328</v>
      </c>
      <c r="T1001" s="9">
        <f t="shared" si="63"/>
        <v>42557.208333333328</v>
      </c>
    </row>
  </sheetData>
  <autoFilter ref="A1:T1001" xr:uid="{00000000-0001-0000-0000-000000000000}"/>
  <conditionalFormatting sqref="G2:G1001">
    <cfRule type="containsText" dxfId="15" priority="3" operator="containsText" text="Failed">
      <formula>NOT(ISERROR(SEARCH("Failed",G2)))</formula>
    </cfRule>
    <cfRule type="containsText" dxfId="14" priority="4" operator="containsText" text="Canceled">
      <formula>NOT(ISERROR(SEARCH("Canceled",G2)))</formula>
    </cfRule>
    <cfRule type="containsText" dxfId="13" priority="5" operator="containsText" text="live">
      <formula>NOT(ISERROR(SEARCH("live",G2)))</formula>
    </cfRule>
    <cfRule type="containsText" dxfId="12" priority="6" operator="containsText" text="Successful">
      <formula>NOT(ISERROR(SEARCH("Successful",G2)))</formula>
    </cfRule>
  </conditionalFormatting>
  <conditionalFormatting sqref="F2:F1001">
    <cfRule type="colorScale" priority="2">
      <colorScale>
        <cfvo type="num" val="0"/>
        <cfvo type="num" val="100"/>
        <cfvo type="num" val="200"/>
        <color rgb="FFFF0000"/>
        <color rgb="FF00B050"/>
        <color theme="8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DC4EB-C1CF-A149-8F91-754FC755AB41}">
  <sheetPr codeName="Sheet2"/>
  <dimension ref="A1:F14"/>
  <sheetViews>
    <sheetView workbookViewId="0">
      <selection activeCell="C10" sqref="C10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7" t="s">
        <v>6</v>
      </c>
      <c r="B1" t="s">
        <v>2070</v>
      </c>
    </row>
    <row r="3" spans="1:6" x14ac:dyDescent="0.2">
      <c r="A3" s="7" t="s">
        <v>2068</v>
      </c>
      <c r="B3" s="7" t="s">
        <v>2069</v>
      </c>
    </row>
    <row r="4" spans="1:6" x14ac:dyDescent="0.2">
      <c r="A4" s="7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">
      <c r="A5" s="8" t="s">
        <v>2039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8" t="s">
        <v>2031</v>
      </c>
      <c r="B6">
        <v>4</v>
      </c>
      <c r="C6">
        <v>20</v>
      </c>
      <c r="E6">
        <v>22</v>
      </c>
      <c r="F6">
        <v>46</v>
      </c>
    </row>
    <row r="7" spans="1:6" x14ac:dyDescent="0.2">
      <c r="A7" s="8" t="s">
        <v>2048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8" t="s">
        <v>2062</v>
      </c>
      <c r="E8">
        <v>4</v>
      </c>
      <c r="F8">
        <v>4</v>
      </c>
    </row>
    <row r="9" spans="1:6" x14ac:dyDescent="0.2">
      <c r="A9" s="8" t="s">
        <v>2033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8" t="s">
        <v>2052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8" t="s">
        <v>2045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8" t="s">
        <v>2035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8" t="s">
        <v>2037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8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24AB1-D978-0D43-9E8E-A0B9DEA100A1}">
  <sheetPr codeName="Sheet3"/>
  <dimension ref="A1:F30"/>
  <sheetViews>
    <sheetView workbookViewId="0">
      <selection activeCell="K35" sqref="K35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7" t="s">
        <v>6</v>
      </c>
      <c r="B1" t="s">
        <v>2070</v>
      </c>
    </row>
    <row r="2" spans="1:6" x14ac:dyDescent="0.2">
      <c r="A2" s="7" t="s">
        <v>2065</v>
      </c>
      <c r="B2" t="s">
        <v>2070</v>
      </c>
    </row>
    <row r="4" spans="1:6" x14ac:dyDescent="0.2">
      <c r="A4" s="7" t="s">
        <v>2068</v>
      </c>
      <c r="B4" s="7" t="s">
        <v>2069</v>
      </c>
    </row>
    <row r="5" spans="1:6" x14ac:dyDescent="0.2">
      <c r="A5" s="7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">
      <c r="A6" s="8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8" t="s">
        <v>2063</v>
      </c>
      <c r="E7">
        <v>4</v>
      </c>
      <c r="F7">
        <v>4</v>
      </c>
    </row>
    <row r="8" spans="1:6" x14ac:dyDescent="0.2">
      <c r="A8" s="8" t="s">
        <v>2040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8" t="s">
        <v>2042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8" t="s">
        <v>2041</v>
      </c>
      <c r="C10">
        <v>8</v>
      </c>
      <c r="E10">
        <v>10</v>
      </c>
      <c r="F10">
        <v>18</v>
      </c>
    </row>
    <row r="11" spans="1:6" x14ac:dyDescent="0.2">
      <c r="A11" s="8" t="s">
        <v>2051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8" t="s">
        <v>2032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8" t="s">
        <v>2043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8" t="s">
        <v>2056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8" t="s">
        <v>2055</v>
      </c>
      <c r="C15">
        <v>3</v>
      </c>
      <c r="E15">
        <v>4</v>
      </c>
      <c r="F15">
        <v>7</v>
      </c>
    </row>
    <row r="16" spans="1:6" x14ac:dyDescent="0.2">
      <c r="A16" s="8" t="s">
        <v>2059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8" t="s">
        <v>2046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8" t="s">
        <v>2053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8" t="s">
        <v>2038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8" t="s">
        <v>2054</v>
      </c>
      <c r="C20">
        <v>4</v>
      </c>
      <c r="E20">
        <v>4</v>
      </c>
      <c r="F20">
        <v>8</v>
      </c>
    </row>
    <row r="21" spans="1:6" x14ac:dyDescent="0.2">
      <c r="A21" s="8" t="s">
        <v>2034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8" t="s">
        <v>2061</v>
      </c>
      <c r="C22">
        <v>9</v>
      </c>
      <c r="E22">
        <v>5</v>
      </c>
      <c r="F22">
        <v>14</v>
      </c>
    </row>
    <row r="23" spans="1:6" x14ac:dyDescent="0.2">
      <c r="A23" s="8" t="s">
        <v>2050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8" t="s">
        <v>2058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8" t="s">
        <v>2057</v>
      </c>
      <c r="C25">
        <v>7</v>
      </c>
      <c r="E25">
        <v>14</v>
      </c>
      <c r="F25">
        <v>21</v>
      </c>
    </row>
    <row r="26" spans="1:6" x14ac:dyDescent="0.2">
      <c r="A26" s="8" t="s">
        <v>2049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8" t="s">
        <v>2044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8" t="s">
        <v>2036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8" t="s">
        <v>2060</v>
      </c>
      <c r="E29">
        <v>3</v>
      </c>
      <c r="F29">
        <v>3</v>
      </c>
    </row>
    <row r="30" spans="1:6" x14ac:dyDescent="0.2">
      <c r="A30" s="8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106E-BFA1-7F46-BF49-76FA90E345B9}">
  <sheetPr codeName="Sheet4"/>
  <dimension ref="A1:F18"/>
  <sheetViews>
    <sheetView workbookViewId="0">
      <selection activeCell="A4" activeCellId="1" sqref="A1:B2 A4:F18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7" t="s">
        <v>2065</v>
      </c>
      <c r="B1" t="s">
        <v>2070</v>
      </c>
    </row>
    <row r="2" spans="1:6" x14ac:dyDescent="0.2">
      <c r="A2" s="7" t="s">
        <v>2085</v>
      </c>
      <c r="B2" t="s">
        <v>2070</v>
      </c>
    </row>
    <row r="4" spans="1:6" x14ac:dyDescent="0.2">
      <c r="A4" s="7" t="s">
        <v>2068</v>
      </c>
      <c r="B4" s="7" t="s">
        <v>2069</v>
      </c>
    </row>
    <row r="5" spans="1:6" x14ac:dyDescent="0.2">
      <c r="A5" s="7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">
      <c r="A6" s="8" t="s">
        <v>2073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">
      <c r="A7" s="8" t="s">
        <v>2074</v>
      </c>
      <c r="B7">
        <v>7</v>
      </c>
      <c r="C7">
        <v>28</v>
      </c>
      <c r="E7">
        <v>44</v>
      </c>
      <c r="F7">
        <v>79</v>
      </c>
    </row>
    <row r="8" spans="1:6" x14ac:dyDescent="0.2">
      <c r="A8" s="8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2">
      <c r="A9" s="8" t="s">
        <v>2076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">
      <c r="A10" s="8" t="s">
        <v>2077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">
      <c r="A11" s="8" t="s">
        <v>2078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">
      <c r="A12" s="8" t="s">
        <v>2079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">
      <c r="A13" s="8" t="s">
        <v>2080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">
      <c r="A14" s="8" t="s">
        <v>2081</v>
      </c>
      <c r="B14">
        <v>5</v>
      </c>
      <c r="C14">
        <v>23</v>
      </c>
      <c r="E14">
        <v>45</v>
      </c>
      <c r="F14">
        <v>73</v>
      </c>
    </row>
    <row r="15" spans="1:6" x14ac:dyDescent="0.2">
      <c r="A15" s="8" t="s">
        <v>2082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">
      <c r="A16" s="8" t="s">
        <v>2083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">
      <c r="A17" s="8" t="s">
        <v>2084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">
      <c r="A18" s="8" t="s">
        <v>2067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582C-E152-AA41-BF1F-61A833887273}">
  <sheetPr codeName="Sheet5"/>
  <dimension ref="A1:H13"/>
  <sheetViews>
    <sheetView workbookViewId="0">
      <selection activeCell="B3" sqref="B3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s="10" t="s">
        <v>2092</v>
      </c>
      <c r="B1" s="10" t="s">
        <v>2086</v>
      </c>
      <c r="C1" s="10" t="s">
        <v>2087</v>
      </c>
      <c r="D1" s="10" t="s">
        <v>2088</v>
      </c>
      <c r="E1" s="10" t="s">
        <v>2089</v>
      </c>
      <c r="F1" s="10" t="s">
        <v>2090</v>
      </c>
      <c r="G1" s="10" t="s">
        <v>2093</v>
      </c>
      <c r="H1" s="10" t="s">
        <v>2091</v>
      </c>
    </row>
    <row r="2" spans="1:8" x14ac:dyDescent="0.2">
      <c r="A2" t="s">
        <v>2094</v>
      </c>
      <c r="B2">
        <f>COUNTIFS(goal,"&lt;1000",Outcome,"=successful")</f>
        <v>30</v>
      </c>
      <c r="C2">
        <f>COUNTIFS(goal,"&lt;1000",Outcome,"=failed")</f>
        <v>20</v>
      </c>
      <c r="D2">
        <f>COUNTIFS(goal,"&lt;1000",Outcome,"=canceled")</f>
        <v>1</v>
      </c>
      <c r="E2">
        <f>SUM(B2:D2)</f>
        <v>51</v>
      </c>
      <c r="F2" s="4">
        <f>B2/$E$2</f>
        <v>0.58823529411764708</v>
      </c>
      <c r="G2" s="4">
        <f t="shared" ref="G2:H2" si="0">C2/$E$2</f>
        <v>0.39215686274509803</v>
      </c>
      <c r="H2" s="4">
        <f t="shared" si="0"/>
        <v>1.9607843137254902E-2</v>
      </c>
    </row>
    <row r="3" spans="1:8" x14ac:dyDescent="0.2">
      <c r="A3" t="s">
        <v>2095</v>
      </c>
      <c r="B3">
        <f>COUNTIFS(goal,"&gt;=1000",goal,"&lt;5000",Outcome,"=successful")</f>
        <v>191</v>
      </c>
      <c r="C3">
        <f>COUNTIFS(goal,"&gt;=1000",goal,"&lt;5000",Outcome,"=failed")</f>
        <v>38</v>
      </c>
      <c r="D3">
        <f>COUNTIFS(goal,"&gt;=1000",goal,"&lt;5000",Outcome,"=canceled")</f>
        <v>2</v>
      </c>
      <c r="E3">
        <f t="shared" ref="E3:E13" si="1">SUM(B3:D3)</f>
        <v>231</v>
      </c>
      <c r="F3" s="4">
        <f>B3/$E$3</f>
        <v>0.82683982683982682</v>
      </c>
      <c r="G3" s="4">
        <f t="shared" ref="G3:H3" si="2">C3/$E$3</f>
        <v>0.16450216450216451</v>
      </c>
      <c r="H3" s="4">
        <f t="shared" si="2"/>
        <v>8.658008658008658E-3</v>
      </c>
    </row>
    <row r="4" spans="1:8" x14ac:dyDescent="0.2">
      <c r="A4" t="s">
        <v>2096</v>
      </c>
      <c r="B4">
        <f>COUNTIFS(goal,"&gt;=5000",goal,"&lt;9999",Outcome,"=successful")</f>
        <v>164</v>
      </c>
      <c r="C4">
        <f>COUNTIFS(goal,"&gt;=5000",goal,"&lt;9999",Outcome,"=failed")</f>
        <v>126</v>
      </c>
      <c r="D4">
        <f>COUNTIFS(goal,"&gt;=5000",goal,"&lt;9999",Outcome,"=canceled")</f>
        <v>25</v>
      </c>
      <c r="E4">
        <f t="shared" si="1"/>
        <v>315</v>
      </c>
      <c r="F4" s="4">
        <f>B4/$E$4</f>
        <v>0.52063492063492067</v>
      </c>
      <c r="G4" s="4">
        <f t="shared" ref="G4:H4" si="3">C4/$E$4</f>
        <v>0.4</v>
      </c>
      <c r="H4" s="4">
        <f t="shared" si="3"/>
        <v>7.9365079365079361E-2</v>
      </c>
    </row>
    <row r="5" spans="1:8" x14ac:dyDescent="0.2">
      <c r="A5" t="s">
        <v>2105</v>
      </c>
      <c r="B5">
        <f>COUNTIFS(goal,"&gt;=10000",goal,"&lt;14999",Outcome,"=successful")</f>
        <v>4</v>
      </c>
      <c r="C5">
        <f>COUNTIFS(goal,"&gt;=10000",goal,"&lt;14999",Outcome,"=failed")</f>
        <v>5</v>
      </c>
      <c r="D5">
        <f>COUNTIFS(goal,"&gt;=10000",goal,"&lt;14999",Outcome,"=canceled")</f>
        <v>0</v>
      </c>
      <c r="E5">
        <f t="shared" si="1"/>
        <v>9</v>
      </c>
      <c r="F5" s="4">
        <f>B5/$E$5</f>
        <v>0.44444444444444442</v>
      </c>
      <c r="G5" s="4">
        <f t="shared" ref="G5:H5" si="4">C5/$E$5</f>
        <v>0.55555555555555558</v>
      </c>
      <c r="H5" s="4">
        <f t="shared" si="4"/>
        <v>0</v>
      </c>
    </row>
    <row r="6" spans="1:8" x14ac:dyDescent="0.2">
      <c r="A6" t="s">
        <v>2097</v>
      </c>
      <c r="B6">
        <f>COUNTIFS(goal,"&gt;=15000",goal,"&lt;19999",Outcome,"=successful")</f>
        <v>10</v>
      </c>
      <c r="C6">
        <f>COUNTIFS(goal,"&gt;=15000",goal,"&lt;19999",Outcome,"=failed")</f>
        <v>0</v>
      </c>
      <c r="D6">
        <f>COUNTIFS(goal,"&gt;=15000",goal,"&lt;19999",Outcome,"=canceled")</f>
        <v>0</v>
      </c>
      <c r="E6">
        <f t="shared" si="1"/>
        <v>10</v>
      </c>
      <c r="F6" s="4">
        <f>B6/$E$6</f>
        <v>1</v>
      </c>
      <c r="G6" s="4">
        <f t="shared" ref="G6:H6" si="5">C6/$E$6</f>
        <v>0</v>
      </c>
      <c r="H6" s="4">
        <f t="shared" si="5"/>
        <v>0</v>
      </c>
    </row>
    <row r="7" spans="1:8" x14ac:dyDescent="0.2">
      <c r="A7" t="s">
        <v>2098</v>
      </c>
      <c r="B7">
        <f>COUNTIFS(goal,"&gt;=20000",goal,"&lt;24999",Outcome,"=successful")</f>
        <v>7</v>
      </c>
      <c r="C7">
        <f>COUNTIFS(goal,"&gt;=20000",goal,"&lt;24999",Outcome,"=failed")</f>
        <v>0</v>
      </c>
      <c r="D7">
        <f>COUNTIFS(goal,"&gt;=20000",goal,"&lt;24999",Outcome,"=canceled")</f>
        <v>0</v>
      </c>
      <c r="E7">
        <f t="shared" si="1"/>
        <v>7</v>
      </c>
      <c r="F7" s="4">
        <f>B7/$E$7</f>
        <v>1</v>
      </c>
      <c r="G7" s="4">
        <f t="shared" ref="G7:H7" si="6">C7/$E$7</f>
        <v>0</v>
      </c>
      <c r="H7" s="4">
        <f t="shared" si="6"/>
        <v>0</v>
      </c>
    </row>
    <row r="8" spans="1:8" x14ac:dyDescent="0.2">
      <c r="A8" t="s">
        <v>2099</v>
      </c>
      <c r="B8">
        <f>COUNTIFS(goal,"&gt;=25000",goal,"&lt;29999",Outcome,"=successful")</f>
        <v>11</v>
      </c>
      <c r="C8">
        <f>COUNTIFS(goal,"&gt;=25000",goal,"&lt;29999",Outcome,"=failed")</f>
        <v>3</v>
      </c>
      <c r="D8">
        <f>COUNTIFS(goal,"&gt;=25000",goal,"&lt;29999",Outcome,"=canceled")</f>
        <v>0</v>
      </c>
      <c r="E8">
        <f t="shared" si="1"/>
        <v>14</v>
      </c>
      <c r="F8" s="4">
        <f>B8/$E$8</f>
        <v>0.7857142857142857</v>
      </c>
      <c r="G8" s="4">
        <f t="shared" ref="G8:H8" si="7">C8/$E$8</f>
        <v>0.21428571428571427</v>
      </c>
      <c r="H8" s="4">
        <f t="shared" si="7"/>
        <v>0</v>
      </c>
    </row>
    <row r="9" spans="1:8" x14ac:dyDescent="0.2">
      <c r="A9" t="s">
        <v>2100</v>
      </c>
      <c r="B9">
        <f>COUNTIFS(goal,"&gt;=30000",goal,"&lt;34999",Outcome,"=successful")</f>
        <v>7</v>
      </c>
      <c r="C9">
        <f>COUNTIFS(goal,"&gt;=30000",goal,"&lt;34999",Outcome,"=failed")</f>
        <v>0</v>
      </c>
      <c r="D9">
        <f>COUNTIFS(goal,"&gt;=30000",goal,"&lt;34999",Outcome,"=canceled")</f>
        <v>0</v>
      </c>
      <c r="E9">
        <f t="shared" si="1"/>
        <v>7</v>
      </c>
      <c r="F9" s="4">
        <f>B9/$E$9</f>
        <v>1</v>
      </c>
      <c r="G9" s="4">
        <f t="shared" ref="G9:H9" si="8">C9/$E$9</f>
        <v>0</v>
      </c>
      <c r="H9" s="4">
        <f t="shared" si="8"/>
        <v>0</v>
      </c>
    </row>
    <row r="10" spans="1:8" x14ac:dyDescent="0.2">
      <c r="A10" t="s">
        <v>2101</v>
      </c>
      <c r="B10">
        <f>COUNTIFS(goal,"&gt;=35000",goal,"&lt;39999",Outcome,"=successful")</f>
        <v>8</v>
      </c>
      <c r="C10">
        <f>COUNTIFS(goal,"&gt;=35000",goal,"&lt;39999",Outcome,"=failed")</f>
        <v>3</v>
      </c>
      <c r="D10">
        <f>COUNTIFS(goal,"&gt;=35000",goal,"&lt;39999",Outcome,"=canceled")</f>
        <v>1</v>
      </c>
      <c r="E10">
        <f t="shared" si="1"/>
        <v>12</v>
      </c>
      <c r="F10" s="4">
        <f>B10/$E$10</f>
        <v>0.66666666666666663</v>
      </c>
      <c r="G10" s="4">
        <f t="shared" ref="G10:H10" si="9">C10/$E$10</f>
        <v>0.25</v>
      </c>
      <c r="H10" s="4">
        <f t="shared" si="9"/>
        <v>8.3333333333333329E-2</v>
      </c>
    </row>
    <row r="11" spans="1:8" x14ac:dyDescent="0.2">
      <c r="A11" t="s">
        <v>2102</v>
      </c>
      <c r="B11">
        <f>COUNTIFS(goal,"&gt;=40000",goal,"&lt;44999",Outcome,"=successful")</f>
        <v>11</v>
      </c>
      <c r="C11">
        <f>COUNTIFS(goal,"&gt;=40000",goal,"&lt;44999",Outcome,"=failed")</f>
        <v>3</v>
      </c>
      <c r="D11">
        <f>COUNTIFS(goal,"&gt;=40000",goal,"&lt;44999",Outcome,"=canceled")</f>
        <v>0</v>
      </c>
      <c r="E11">
        <f t="shared" si="1"/>
        <v>14</v>
      </c>
      <c r="F11" s="4">
        <f>B11/$E$11</f>
        <v>0.7857142857142857</v>
      </c>
      <c r="G11" s="4">
        <f t="shared" ref="G11:H11" si="10">C11/$E$11</f>
        <v>0.21428571428571427</v>
      </c>
      <c r="H11" s="4">
        <f t="shared" si="10"/>
        <v>0</v>
      </c>
    </row>
    <row r="12" spans="1:8" x14ac:dyDescent="0.2">
      <c r="A12" t="s">
        <v>2103</v>
      </c>
      <c r="B12">
        <f>COUNTIFS(goal,"&gt;=45000",goal,"&lt;49999",Outcome,"=successful")</f>
        <v>8</v>
      </c>
      <c r="C12">
        <f>COUNTIFS(goal,"&gt;=45000",goal,"&lt;49999",Outcome,"=failed")</f>
        <v>3</v>
      </c>
      <c r="D12">
        <f>COUNTIFS(goal,"&gt;=45000",goal,"&lt;49999",Outcome,"=canceled")</f>
        <v>0</v>
      </c>
      <c r="E12">
        <f t="shared" si="1"/>
        <v>11</v>
      </c>
      <c r="F12" s="4">
        <f>B12/$E$12</f>
        <v>0.72727272727272729</v>
      </c>
      <c r="G12" s="4">
        <f t="shared" ref="G12:H12" si="11">C12/$E$12</f>
        <v>0.27272727272727271</v>
      </c>
      <c r="H12" s="4">
        <f t="shared" si="11"/>
        <v>0</v>
      </c>
    </row>
    <row r="13" spans="1:8" x14ac:dyDescent="0.2">
      <c r="A13" t="s">
        <v>2104</v>
      </c>
      <c r="B13">
        <f>COUNTIFS(goal,"&gt;50000",Outcome,"=successful")</f>
        <v>114</v>
      </c>
      <c r="C13">
        <f>COUNTIFS(goal,"&gt;50000",Outcome,"=failed")</f>
        <v>163</v>
      </c>
      <c r="D13">
        <f>COUNTIFS(goal,"&gt;50000",Outcome,"=canceled")</f>
        <v>28</v>
      </c>
      <c r="E13">
        <f t="shared" si="1"/>
        <v>305</v>
      </c>
      <c r="F13" s="4">
        <f>B13/$E$13</f>
        <v>0.3737704918032787</v>
      </c>
      <c r="G13" s="4">
        <f t="shared" ref="G13:H13" si="12">C13/$E$13</f>
        <v>0.53442622950819674</v>
      </c>
      <c r="H13" s="4">
        <f t="shared" si="12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7D76-715F-834D-9452-F4C18FAD533D}">
  <sheetPr codeName="Sheet6"/>
  <dimension ref="A1:I566"/>
  <sheetViews>
    <sheetView workbookViewId="0">
      <selection activeCell="D11" sqref="D11"/>
    </sheetView>
  </sheetViews>
  <sheetFormatPr baseColWidth="10" defaultRowHeight="16" x14ac:dyDescent="0.2"/>
  <cols>
    <col min="1" max="1" width="9.5" bestFit="1" customWidth="1"/>
    <col min="2" max="2" width="12.83203125" bestFit="1" customWidth="1"/>
    <col min="3" max="3" width="17" bestFit="1" customWidth="1"/>
    <col min="4" max="4" width="13.6640625" bestFit="1" customWidth="1"/>
    <col min="6" max="6" width="8.33203125" bestFit="1" customWidth="1"/>
    <col min="7" max="7" width="12.83203125" bestFit="1" customWidth="1"/>
    <col min="8" max="8" width="17" bestFit="1" customWidth="1"/>
  </cols>
  <sheetData>
    <row r="1" spans="1:9" x14ac:dyDescent="0.2">
      <c r="A1" s="10" t="s">
        <v>4</v>
      </c>
      <c r="B1" s="1" t="s">
        <v>5</v>
      </c>
      <c r="C1" s="10"/>
      <c r="D1" s="10"/>
      <c r="E1" s="10"/>
      <c r="F1" s="10" t="s">
        <v>4</v>
      </c>
      <c r="G1" s="1" t="s">
        <v>5</v>
      </c>
      <c r="H1" s="10"/>
    </row>
    <row r="2" spans="1:9" x14ac:dyDescent="0.2">
      <c r="A2" t="s">
        <v>20</v>
      </c>
      <c r="B2">
        <v>158</v>
      </c>
      <c r="C2" s="10" t="s">
        <v>2107</v>
      </c>
      <c r="D2" s="5">
        <f>AVERAGE(B2:B566)</f>
        <v>851.14690265486729</v>
      </c>
      <c r="F2" t="s">
        <v>14</v>
      </c>
      <c r="G2">
        <v>0</v>
      </c>
      <c r="H2" s="10" t="s">
        <v>2107</v>
      </c>
      <c r="I2" s="5">
        <f>AVERAGE(G2:G566)</f>
        <v>585.61538461538464</v>
      </c>
    </row>
    <row r="3" spans="1:9" x14ac:dyDescent="0.2">
      <c r="A3" t="s">
        <v>20</v>
      </c>
      <c r="B3">
        <v>1425</v>
      </c>
      <c r="C3" s="10" t="s">
        <v>2106</v>
      </c>
      <c r="D3" s="5">
        <f>MEDIAN(B2:B566)</f>
        <v>201</v>
      </c>
      <c r="F3" t="s">
        <v>14</v>
      </c>
      <c r="G3">
        <v>24</v>
      </c>
      <c r="H3" s="10" t="s">
        <v>2106</v>
      </c>
      <c r="I3" s="5">
        <f>MEDIAN(G2:G566)</f>
        <v>114.5</v>
      </c>
    </row>
    <row r="4" spans="1:9" x14ac:dyDescent="0.2">
      <c r="A4" t="s">
        <v>20</v>
      </c>
      <c r="B4">
        <v>174</v>
      </c>
      <c r="C4" s="10" t="s">
        <v>2108</v>
      </c>
      <c r="D4" s="6">
        <f>MIN(B2:B566)</f>
        <v>16</v>
      </c>
      <c r="F4" t="s">
        <v>14</v>
      </c>
      <c r="G4">
        <v>53</v>
      </c>
      <c r="H4" s="10" t="s">
        <v>2108</v>
      </c>
      <c r="I4" s="6">
        <f>MIN(G2:G566)</f>
        <v>0</v>
      </c>
    </row>
    <row r="5" spans="1:9" x14ac:dyDescent="0.2">
      <c r="A5" t="s">
        <v>20</v>
      </c>
      <c r="B5">
        <v>227</v>
      </c>
      <c r="C5" s="10" t="s">
        <v>2109</v>
      </c>
      <c r="D5" s="6">
        <f>MAX(B2:B566)</f>
        <v>7295</v>
      </c>
      <c r="F5" t="s">
        <v>14</v>
      </c>
      <c r="G5">
        <v>18</v>
      </c>
      <c r="H5" s="10" t="s">
        <v>2109</v>
      </c>
      <c r="I5" s="6">
        <f>MAX(G2:G566)</f>
        <v>6080</v>
      </c>
    </row>
    <row r="6" spans="1:9" x14ac:dyDescent="0.2">
      <c r="A6" t="s">
        <v>20</v>
      </c>
      <c r="B6">
        <v>220</v>
      </c>
      <c r="C6" s="10" t="s">
        <v>2110</v>
      </c>
      <c r="D6" s="5">
        <f>_xlfn.VAR.P(B2:B566)</f>
        <v>1603373.7324019109</v>
      </c>
      <c r="F6" t="s">
        <v>14</v>
      </c>
      <c r="G6">
        <v>44</v>
      </c>
      <c r="H6" s="10" t="s">
        <v>2110</v>
      </c>
      <c r="I6" s="5">
        <f>_xlfn.VAR.P(G2:G566)</f>
        <v>921574.68174133555</v>
      </c>
    </row>
    <row r="7" spans="1:9" x14ac:dyDescent="0.2">
      <c r="A7" t="s">
        <v>20</v>
      </c>
      <c r="B7">
        <v>98</v>
      </c>
      <c r="C7" s="10" t="s">
        <v>2111</v>
      </c>
      <c r="D7" s="5">
        <f>_xlfn.STDEV.S(B2:B566)</f>
        <v>1267.366006183523</v>
      </c>
      <c r="F7" t="s">
        <v>14</v>
      </c>
      <c r="G7">
        <v>27</v>
      </c>
      <c r="H7" s="10" t="s">
        <v>2111</v>
      </c>
      <c r="I7" s="5">
        <f>_xlfn.STDEV.S(G2:G566)</f>
        <v>961.30819978260524</v>
      </c>
    </row>
    <row r="8" spans="1:9" x14ac:dyDescent="0.2">
      <c r="A8" t="s">
        <v>20</v>
      </c>
      <c r="B8">
        <v>100</v>
      </c>
      <c r="F8" t="s">
        <v>14</v>
      </c>
      <c r="G8">
        <v>55</v>
      </c>
    </row>
    <row r="9" spans="1:9" x14ac:dyDescent="0.2">
      <c r="A9" t="s">
        <v>20</v>
      </c>
      <c r="B9">
        <v>1249</v>
      </c>
      <c r="F9" t="s">
        <v>14</v>
      </c>
      <c r="G9">
        <v>200</v>
      </c>
    </row>
    <row r="10" spans="1:9" x14ac:dyDescent="0.2">
      <c r="A10" t="s">
        <v>20</v>
      </c>
      <c r="B10">
        <v>1396</v>
      </c>
      <c r="F10" t="s">
        <v>14</v>
      </c>
      <c r="G10">
        <v>452</v>
      </c>
    </row>
    <row r="11" spans="1:9" x14ac:dyDescent="0.2">
      <c r="A11" t="s">
        <v>20</v>
      </c>
      <c r="B11">
        <v>890</v>
      </c>
      <c r="F11" t="s">
        <v>14</v>
      </c>
      <c r="G11">
        <v>674</v>
      </c>
    </row>
    <row r="12" spans="1:9" x14ac:dyDescent="0.2">
      <c r="A12" t="s">
        <v>20</v>
      </c>
      <c r="B12">
        <v>142</v>
      </c>
      <c r="F12" t="s">
        <v>14</v>
      </c>
      <c r="G12">
        <v>558</v>
      </c>
    </row>
    <row r="13" spans="1:9" x14ac:dyDescent="0.2">
      <c r="A13" t="s">
        <v>20</v>
      </c>
      <c r="B13">
        <v>2673</v>
      </c>
      <c r="F13" t="s">
        <v>14</v>
      </c>
      <c r="G13">
        <v>15</v>
      </c>
    </row>
    <row r="14" spans="1:9" x14ac:dyDescent="0.2">
      <c r="A14" t="s">
        <v>20</v>
      </c>
      <c r="B14">
        <v>163</v>
      </c>
      <c r="F14" t="s">
        <v>14</v>
      </c>
      <c r="G14">
        <v>2307</v>
      </c>
    </row>
    <row r="15" spans="1:9" x14ac:dyDescent="0.2">
      <c r="A15" t="s">
        <v>20</v>
      </c>
      <c r="B15">
        <v>2220</v>
      </c>
      <c r="F15" t="s">
        <v>14</v>
      </c>
      <c r="G15">
        <v>88</v>
      </c>
    </row>
    <row r="16" spans="1:9" x14ac:dyDescent="0.2">
      <c r="A16" t="s">
        <v>20</v>
      </c>
      <c r="B16">
        <v>1606</v>
      </c>
      <c r="F16" t="s">
        <v>14</v>
      </c>
      <c r="G16">
        <v>48</v>
      </c>
    </row>
    <row r="17" spans="1:7" x14ac:dyDescent="0.2">
      <c r="A17" t="s">
        <v>20</v>
      </c>
      <c r="B17">
        <v>129</v>
      </c>
      <c r="F17" t="s">
        <v>14</v>
      </c>
      <c r="G17">
        <v>1</v>
      </c>
    </row>
    <row r="18" spans="1:7" x14ac:dyDescent="0.2">
      <c r="A18" t="s">
        <v>20</v>
      </c>
      <c r="B18">
        <v>226</v>
      </c>
      <c r="F18" t="s">
        <v>14</v>
      </c>
      <c r="G18">
        <v>1467</v>
      </c>
    </row>
    <row r="19" spans="1:7" x14ac:dyDescent="0.2">
      <c r="A19" t="s">
        <v>20</v>
      </c>
      <c r="B19">
        <v>5419</v>
      </c>
      <c r="F19" t="s">
        <v>14</v>
      </c>
      <c r="G19">
        <v>75</v>
      </c>
    </row>
    <row r="20" spans="1:7" x14ac:dyDescent="0.2">
      <c r="A20" t="s">
        <v>20</v>
      </c>
      <c r="B20">
        <v>165</v>
      </c>
      <c r="F20" t="s">
        <v>14</v>
      </c>
      <c r="G20">
        <v>120</v>
      </c>
    </row>
    <row r="21" spans="1:7" x14ac:dyDescent="0.2">
      <c r="A21" t="s">
        <v>20</v>
      </c>
      <c r="B21">
        <v>1965</v>
      </c>
      <c r="F21" t="s">
        <v>14</v>
      </c>
      <c r="G21">
        <v>2253</v>
      </c>
    </row>
    <row r="22" spans="1:7" x14ac:dyDescent="0.2">
      <c r="A22" t="s">
        <v>20</v>
      </c>
      <c r="B22">
        <v>16</v>
      </c>
      <c r="F22" t="s">
        <v>14</v>
      </c>
      <c r="G22">
        <v>5</v>
      </c>
    </row>
    <row r="23" spans="1:7" x14ac:dyDescent="0.2">
      <c r="A23" t="s">
        <v>20</v>
      </c>
      <c r="B23">
        <v>107</v>
      </c>
      <c r="F23" t="s">
        <v>14</v>
      </c>
      <c r="G23">
        <v>38</v>
      </c>
    </row>
    <row r="24" spans="1:7" x14ac:dyDescent="0.2">
      <c r="A24" t="s">
        <v>20</v>
      </c>
      <c r="B24">
        <v>134</v>
      </c>
      <c r="F24" t="s">
        <v>14</v>
      </c>
      <c r="G24">
        <v>12</v>
      </c>
    </row>
    <row r="25" spans="1:7" x14ac:dyDescent="0.2">
      <c r="A25" t="s">
        <v>20</v>
      </c>
      <c r="B25">
        <v>198</v>
      </c>
      <c r="F25" t="s">
        <v>14</v>
      </c>
      <c r="G25">
        <v>1684</v>
      </c>
    </row>
    <row r="26" spans="1:7" x14ac:dyDescent="0.2">
      <c r="A26" t="s">
        <v>20</v>
      </c>
      <c r="B26">
        <v>111</v>
      </c>
      <c r="F26" t="s">
        <v>14</v>
      </c>
      <c r="G26">
        <v>56</v>
      </c>
    </row>
    <row r="27" spans="1:7" x14ac:dyDescent="0.2">
      <c r="A27" t="s">
        <v>20</v>
      </c>
      <c r="B27">
        <v>222</v>
      </c>
      <c r="F27" t="s">
        <v>14</v>
      </c>
      <c r="G27">
        <v>838</v>
      </c>
    </row>
    <row r="28" spans="1:7" x14ac:dyDescent="0.2">
      <c r="A28" t="s">
        <v>20</v>
      </c>
      <c r="B28">
        <v>6212</v>
      </c>
      <c r="F28" t="s">
        <v>14</v>
      </c>
      <c r="G28">
        <v>1000</v>
      </c>
    </row>
    <row r="29" spans="1:7" x14ac:dyDescent="0.2">
      <c r="A29" t="s">
        <v>20</v>
      </c>
      <c r="B29">
        <v>98</v>
      </c>
      <c r="F29" t="s">
        <v>14</v>
      </c>
      <c r="G29">
        <v>1482</v>
      </c>
    </row>
    <row r="30" spans="1:7" x14ac:dyDescent="0.2">
      <c r="A30" t="s">
        <v>20</v>
      </c>
      <c r="B30">
        <v>92</v>
      </c>
      <c r="F30" t="s">
        <v>14</v>
      </c>
      <c r="G30">
        <v>106</v>
      </c>
    </row>
    <row r="31" spans="1:7" x14ac:dyDescent="0.2">
      <c r="A31" t="s">
        <v>20</v>
      </c>
      <c r="B31">
        <v>149</v>
      </c>
      <c r="F31" t="s">
        <v>14</v>
      </c>
      <c r="G31">
        <v>679</v>
      </c>
    </row>
    <row r="32" spans="1:7" x14ac:dyDescent="0.2">
      <c r="A32" t="s">
        <v>20</v>
      </c>
      <c r="B32">
        <v>2431</v>
      </c>
      <c r="F32" t="s">
        <v>14</v>
      </c>
      <c r="G32">
        <v>1220</v>
      </c>
    </row>
    <row r="33" spans="1:7" x14ac:dyDescent="0.2">
      <c r="A33" t="s">
        <v>20</v>
      </c>
      <c r="B33">
        <v>303</v>
      </c>
      <c r="F33" t="s">
        <v>14</v>
      </c>
      <c r="G33">
        <v>1</v>
      </c>
    </row>
    <row r="34" spans="1:7" x14ac:dyDescent="0.2">
      <c r="A34" t="s">
        <v>20</v>
      </c>
      <c r="B34">
        <v>209</v>
      </c>
      <c r="F34" t="s">
        <v>14</v>
      </c>
      <c r="G34">
        <v>37</v>
      </c>
    </row>
    <row r="35" spans="1:7" x14ac:dyDescent="0.2">
      <c r="A35" t="s">
        <v>20</v>
      </c>
      <c r="B35">
        <v>131</v>
      </c>
      <c r="F35" t="s">
        <v>14</v>
      </c>
      <c r="G35">
        <v>60</v>
      </c>
    </row>
    <row r="36" spans="1:7" x14ac:dyDescent="0.2">
      <c r="A36" t="s">
        <v>20</v>
      </c>
      <c r="B36">
        <v>164</v>
      </c>
      <c r="F36" t="s">
        <v>14</v>
      </c>
      <c r="G36">
        <v>296</v>
      </c>
    </row>
    <row r="37" spans="1:7" x14ac:dyDescent="0.2">
      <c r="A37" t="s">
        <v>20</v>
      </c>
      <c r="B37">
        <v>201</v>
      </c>
      <c r="F37" t="s">
        <v>14</v>
      </c>
      <c r="G37">
        <v>3304</v>
      </c>
    </row>
    <row r="38" spans="1:7" x14ac:dyDescent="0.2">
      <c r="A38" t="s">
        <v>20</v>
      </c>
      <c r="B38">
        <v>211</v>
      </c>
      <c r="F38" t="s">
        <v>14</v>
      </c>
      <c r="G38">
        <v>73</v>
      </c>
    </row>
    <row r="39" spans="1:7" x14ac:dyDescent="0.2">
      <c r="A39" t="s">
        <v>20</v>
      </c>
      <c r="B39">
        <v>128</v>
      </c>
      <c r="F39" t="s">
        <v>14</v>
      </c>
      <c r="G39">
        <v>3387</v>
      </c>
    </row>
    <row r="40" spans="1:7" x14ac:dyDescent="0.2">
      <c r="A40" t="s">
        <v>20</v>
      </c>
      <c r="B40">
        <v>1600</v>
      </c>
      <c r="F40" t="s">
        <v>14</v>
      </c>
      <c r="G40">
        <v>662</v>
      </c>
    </row>
    <row r="41" spans="1:7" x14ac:dyDescent="0.2">
      <c r="A41" t="s">
        <v>20</v>
      </c>
      <c r="B41">
        <v>249</v>
      </c>
      <c r="F41" t="s">
        <v>14</v>
      </c>
      <c r="G41">
        <v>774</v>
      </c>
    </row>
    <row r="42" spans="1:7" x14ac:dyDescent="0.2">
      <c r="A42" t="s">
        <v>20</v>
      </c>
      <c r="B42">
        <v>236</v>
      </c>
      <c r="F42" t="s">
        <v>14</v>
      </c>
      <c r="G42">
        <v>672</v>
      </c>
    </row>
    <row r="43" spans="1:7" x14ac:dyDescent="0.2">
      <c r="A43" t="s">
        <v>20</v>
      </c>
      <c r="B43">
        <v>4065</v>
      </c>
      <c r="F43" t="s">
        <v>14</v>
      </c>
      <c r="G43">
        <v>940</v>
      </c>
    </row>
    <row r="44" spans="1:7" x14ac:dyDescent="0.2">
      <c r="A44" t="s">
        <v>20</v>
      </c>
      <c r="B44">
        <v>246</v>
      </c>
      <c r="F44" t="s">
        <v>14</v>
      </c>
      <c r="G44">
        <v>117</v>
      </c>
    </row>
    <row r="45" spans="1:7" x14ac:dyDescent="0.2">
      <c r="A45" t="s">
        <v>20</v>
      </c>
      <c r="B45">
        <v>2475</v>
      </c>
      <c r="F45" t="s">
        <v>14</v>
      </c>
      <c r="G45">
        <v>115</v>
      </c>
    </row>
    <row r="46" spans="1:7" x14ac:dyDescent="0.2">
      <c r="A46" t="s">
        <v>20</v>
      </c>
      <c r="B46">
        <v>76</v>
      </c>
      <c r="F46" t="s">
        <v>14</v>
      </c>
      <c r="G46">
        <v>326</v>
      </c>
    </row>
    <row r="47" spans="1:7" x14ac:dyDescent="0.2">
      <c r="A47" t="s">
        <v>20</v>
      </c>
      <c r="B47">
        <v>54</v>
      </c>
      <c r="F47" t="s">
        <v>14</v>
      </c>
      <c r="G47">
        <v>1</v>
      </c>
    </row>
    <row r="48" spans="1:7" x14ac:dyDescent="0.2">
      <c r="A48" t="s">
        <v>20</v>
      </c>
      <c r="B48">
        <v>88</v>
      </c>
      <c r="F48" t="s">
        <v>14</v>
      </c>
      <c r="G48">
        <v>1467</v>
      </c>
    </row>
    <row r="49" spans="1:7" x14ac:dyDescent="0.2">
      <c r="A49" t="s">
        <v>20</v>
      </c>
      <c r="B49">
        <v>85</v>
      </c>
      <c r="F49" t="s">
        <v>14</v>
      </c>
      <c r="G49">
        <v>5681</v>
      </c>
    </row>
    <row r="50" spans="1:7" x14ac:dyDescent="0.2">
      <c r="A50" t="s">
        <v>20</v>
      </c>
      <c r="B50">
        <v>170</v>
      </c>
      <c r="F50" t="s">
        <v>14</v>
      </c>
      <c r="G50">
        <v>1059</v>
      </c>
    </row>
    <row r="51" spans="1:7" x14ac:dyDescent="0.2">
      <c r="A51" t="s">
        <v>20</v>
      </c>
      <c r="B51">
        <v>330</v>
      </c>
      <c r="F51" t="s">
        <v>14</v>
      </c>
      <c r="G51">
        <v>1194</v>
      </c>
    </row>
    <row r="52" spans="1:7" x14ac:dyDescent="0.2">
      <c r="A52" t="s">
        <v>20</v>
      </c>
      <c r="B52">
        <v>127</v>
      </c>
      <c r="F52" t="s">
        <v>14</v>
      </c>
      <c r="G52">
        <v>30</v>
      </c>
    </row>
    <row r="53" spans="1:7" x14ac:dyDescent="0.2">
      <c r="A53" t="s">
        <v>20</v>
      </c>
      <c r="B53">
        <v>411</v>
      </c>
      <c r="F53" t="s">
        <v>14</v>
      </c>
      <c r="G53">
        <v>75</v>
      </c>
    </row>
    <row r="54" spans="1:7" x14ac:dyDescent="0.2">
      <c r="A54" t="s">
        <v>20</v>
      </c>
      <c r="B54">
        <v>180</v>
      </c>
      <c r="F54" t="s">
        <v>14</v>
      </c>
      <c r="G54">
        <v>955</v>
      </c>
    </row>
    <row r="55" spans="1:7" x14ac:dyDescent="0.2">
      <c r="A55" t="s">
        <v>20</v>
      </c>
      <c r="B55">
        <v>374</v>
      </c>
      <c r="F55" t="s">
        <v>14</v>
      </c>
      <c r="G55">
        <v>67</v>
      </c>
    </row>
    <row r="56" spans="1:7" x14ac:dyDescent="0.2">
      <c r="A56" t="s">
        <v>20</v>
      </c>
      <c r="B56">
        <v>71</v>
      </c>
      <c r="F56" t="s">
        <v>14</v>
      </c>
      <c r="G56">
        <v>5</v>
      </c>
    </row>
    <row r="57" spans="1:7" x14ac:dyDescent="0.2">
      <c r="A57" t="s">
        <v>20</v>
      </c>
      <c r="B57">
        <v>203</v>
      </c>
      <c r="F57" t="s">
        <v>14</v>
      </c>
      <c r="G57">
        <v>26</v>
      </c>
    </row>
    <row r="58" spans="1:7" x14ac:dyDescent="0.2">
      <c r="A58" t="s">
        <v>20</v>
      </c>
      <c r="B58">
        <v>113</v>
      </c>
      <c r="F58" t="s">
        <v>14</v>
      </c>
      <c r="G58">
        <v>1130</v>
      </c>
    </row>
    <row r="59" spans="1:7" x14ac:dyDescent="0.2">
      <c r="A59" t="s">
        <v>20</v>
      </c>
      <c r="B59">
        <v>96</v>
      </c>
      <c r="F59" t="s">
        <v>14</v>
      </c>
      <c r="G59">
        <v>782</v>
      </c>
    </row>
    <row r="60" spans="1:7" x14ac:dyDescent="0.2">
      <c r="A60" t="s">
        <v>20</v>
      </c>
      <c r="B60">
        <v>498</v>
      </c>
      <c r="F60" t="s">
        <v>14</v>
      </c>
      <c r="G60">
        <v>210</v>
      </c>
    </row>
    <row r="61" spans="1:7" x14ac:dyDescent="0.2">
      <c r="A61" t="s">
        <v>20</v>
      </c>
      <c r="B61">
        <v>180</v>
      </c>
      <c r="F61" t="s">
        <v>14</v>
      </c>
      <c r="G61">
        <v>136</v>
      </c>
    </row>
    <row r="62" spans="1:7" x14ac:dyDescent="0.2">
      <c r="A62" t="s">
        <v>20</v>
      </c>
      <c r="B62">
        <v>27</v>
      </c>
      <c r="F62" t="s">
        <v>14</v>
      </c>
      <c r="G62">
        <v>86</v>
      </c>
    </row>
    <row r="63" spans="1:7" x14ac:dyDescent="0.2">
      <c r="A63" t="s">
        <v>20</v>
      </c>
      <c r="B63">
        <v>2331</v>
      </c>
      <c r="F63" t="s">
        <v>14</v>
      </c>
      <c r="G63">
        <v>19</v>
      </c>
    </row>
    <row r="64" spans="1:7" x14ac:dyDescent="0.2">
      <c r="A64" t="s">
        <v>20</v>
      </c>
      <c r="B64">
        <v>113</v>
      </c>
      <c r="F64" t="s">
        <v>14</v>
      </c>
      <c r="G64">
        <v>886</v>
      </c>
    </row>
    <row r="65" spans="1:7" x14ac:dyDescent="0.2">
      <c r="A65" t="s">
        <v>20</v>
      </c>
      <c r="B65">
        <v>164</v>
      </c>
      <c r="F65" t="s">
        <v>14</v>
      </c>
      <c r="G65">
        <v>35</v>
      </c>
    </row>
    <row r="66" spans="1:7" x14ac:dyDescent="0.2">
      <c r="A66" t="s">
        <v>20</v>
      </c>
      <c r="B66">
        <v>164</v>
      </c>
      <c r="F66" t="s">
        <v>14</v>
      </c>
      <c r="G66">
        <v>24</v>
      </c>
    </row>
    <row r="67" spans="1:7" x14ac:dyDescent="0.2">
      <c r="A67" t="s">
        <v>20</v>
      </c>
      <c r="B67">
        <v>336</v>
      </c>
      <c r="F67" t="s">
        <v>14</v>
      </c>
      <c r="G67">
        <v>86</v>
      </c>
    </row>
    <row r="68" spans="1:7" x14ac:dyDescent="0.2">
      <c r="A68" t="s">
        <v>20</v>
      </c>
      <c r="B68">
        <v>1917</v>
      </c>
      <c r="F68" t="s">
        <v>14</v>
      </c>
      <c r="G68">
        <v>243</v>
      </c>
    </row>
    <row r="69" spans="1:7" x14ac:dyDescent="0.2">
      <c r="A69" t="s">
        <v>20</v>
      </c>
      <c r="B69">
        <v>95</v>
      </c>
      <c r="F69" t="s">
        <v>14</v>
      </c>
      <c r="G69">
        <v>65</v>
      </c>
    </row>
    <row r="70" spans="1:7" x14ac:dyDescent="0.2">
      <c r="A70" t="s">
        <v>20</v>
      </c>
      <c r="B70">
        <v>147</v>
      </c>
      <c r="F70" t="s">
        <v>14</v>
      </c>
      <c r="G70">
        <v>100</v>
      </c>
    </row>
    <row r="71" spans="1:7" x14ac:dyDescent="0.2">
      <c r="A71" t="s">
        <v>20</v>
      </c>
      <c r="B71">
        <v>86</v>
      </c>
      <c r="F71" t="s">
        <v>14</v>
      </c>
      <c r="G71">
        <v>168</v>
      </c>
    </row>
    <row r="72" spans="1:7" x14ac:dyDescent="0.2">
      <c r="A72" t="s">
        <v>20</v>
      </c>
      <c r="B72">
        <v>83</v>
      </c>
      <c r="F72" t="s">
        <v>14</v>
      </c>
      <c r="G72">
        <v>13</v>
      </c>
    </row>
    <row r="73" spans="1:7" x14ac:dyDescent="0.2">
      <c r="A73" t="s">
        <v>20</v>
      </c>
      <c r="B73">
        <v>676</v>
      </c>
      <c r="F73" t="s">
        <v>14</v>
      </c>
      <c r="G73">
        <v>1</v>
      </c>
    </row>
    <row r="74" spans="1:7" x14ac:dyDescent="0.2">
      <c r="A74" t="s">
        <v>20</v>
      </c>
      <c r="B74">
        <v>361</v>
      </c>
      <c r="F74" t="s">
        <v>14</v>
      </c>
      <c r="G74">
        <v>40</v>
      </c>
    </row>
    <row r="75" spans="1:7" x14ac:dyDescent="0.2">
      <c r="A75" t="s">
        <v>20</v>
      </c>
      <c r="B75">
        <v>131</v>
      </c>
      <c r="F75" t="s">
        <v>14</v>
      </c>
      <c r="G75">
        <v>226</v>
      </c>
    </row>
    <row r="76" spans="1:7" x14ac:dyDescent="0.2">
      <c r="A76" t="s">
        <v>20</v>
      </c>
      <c r="B76">
        <v>126</v>
      </c>
      <c r="F76" t="s">
        <v>14</v>
      </c>
      <c r="G76">
        <v>1625</v>
      </c>
    </row>
    <row r="77" spans="1:7" x14ac:dyDescent="0.2">
      <c r="A77" t="s">
        <v>20</v>
      </c>
      <c r="B77">
        <v>275</v>
      </c>
      <c r="F77" t="s">
        <v>14</v>
      </c>
      <c r="G77">
        <v>143</v>
      </c>
    </row>
    <row r="78" spans="1:7" x14ac:dyDescent="0.2">
      <c r="A78" t="s">
        <v>20</v>
      </c>
      <c r="B78">
        <v>67</v>
      </c>
      <c r="F78" t="s">
        <v>14</v>
      </c>
      <c r="G78">
        <v>934</v>
      </c>
    </row>
    <row r="79" spans="1:7" x14ac:dyDescent="0.2">
      <c r="A79" t="s">
        <v>20</v>
      </c>
      <c r="B79">
        <v>154</v>
      </c>
      <c r="F79" t="s">
        <v>14</v>
      </c>
      <c r="G79">
        <v>17</v>
      </c>
    </row>
    <row r="80" spans="1:7" x14ac:dyDescent="0.2">
      <c r="A80" t="s">
        <v>20</v>
      </c>
      <c r="B80">
        <v>1782</v>
      </c>
      <c r="F80" t="s">
        <v>14</v>
      </c>
      <c r="G80">
        <v>2179</v>
      </c>
    </row>
    <row r="81" spans="1:7" x14ac:dyDescent="0.2">
      <c r="A81" t="s">
        <v>20</v>
      </c>
      <c r="B81">
        <v>903</v>
      </c>
      <c r="F81" t="s">
        <v>14</v>
      </c>
      <c r="G81">
        <v>931</v>
      </c>
    </row>
    <row r="82" spans="1:7" x14ac:dyDescent="0.2">
      <c r="A82" t="s">
        <v>20</v>
      </c>
      <c r="B82">
        <v>94</v>
      </c>
      <c r="F82" t="s">
        <v>14</v>
      </c>
      <c r="G82">
        <v>92</v>
      </c>
    </row>
    <row r="83" spans="1:7" x14ac:dyDescent="0.2">
      <c r="A83" t="s">
        <v>20</v>
      </c>
      <c r="B83">
        <v>180</v>
      </c>
      <c r="F83" t="s">
        <v>14</v>
      </c>
      <c r="G83">
        <v>57</v>
      </c>
    </row>
    <row r="84" spans="1:7" x14ac:dyDescent="0.2">
      <c r="A84" t="s">
        <v>20</v>
      </c>
      <c r="B84">
        <v>533</v>
      </c>
      <c r="F84" t="s">
        <v>14</v>
      </c>
      <c r="G84">
        <v>41</v>
      </c>
    </row>
    <row r="85" spans="1:7" x14ac:dyDescent="0.2">
      <c r="A85" t="s">
        <v>20</v>
      </c>
      <c r="B85">
        <v>2443</v>
      </c>
      <c r="F85" t="s">
        <v>14</v>
      </c>
      <c r="G85">
        <v>1</v>
      </c>
    </row>
    <row r="86" spans="1:7" x14ac:dyDescent="0.2">
      <c r="A86" t="s">
        <v>20</v>
      </c>
      <c r="B86">
        <v>89</v>
      </c>
      <c r="F86" t="s">
        <v>14</v>
      </c>
      <c r="G86">
        <v>101</v>
      </c>
    </row>
    <row r="87" spans="1:7" x14ac:dyDescent="0.2">
      <c r="A87" t="s">
        <v>20</v>
      </c>
      <c r="B87">
        <v>159</v>
      </c>
      <c r="F87" t="s">
        <v>14</v>
      </c>
      <c r="G87">
        <v>1335</v>
      </c>
    </row>
    <row r="88" spans="1:7" x14ac:dyDescent="0.2">
      <c r="A88" t="s">
        <v>20</v>
      </c>
      <c r="B88">
        <v>50</v>
      </c>
      <c r="F88" t="s">
        <v>14</v>
      </c>
      <c r="G88">
        <v>15</v>
      </c>
    </row>
    <row r="89" spans="1:7" x14ac:dyDescent="0.2">
      <c r="A89" t="s">
        <v>20</v>
      </c>
      <c r="B89">
        <v>186</v>
      </c>
      <c r="F89" t="s">
        <v>14</v>
      </c>
      <c r="G89">
        <v>454</v>
      </c>
    </row>
    <row r="90" spans="1:7" x14ac:dyDescent="0.2">
      <c r="A90" t="s">
        <v>20</v>
      </c>
      <c r="B90">
        <v>1071</v>
      </c>
      <c r="F90" t="s">
        <v>14</v>
      </c>
      <c r="G90">
        <v>3182</v>
      </c>
    </row>
    <row r="91" spans="1:7" x14ac:dyDescent="0.2">
      <c r="A91" t="s">
        <v>20</v>
      </c>
      <c r="B91">
        <v>117</v>
      </c>
      <c r="F91" t="s">
        <v>14</v>
      </c>
      <c r="G91">
        <v>15</v>
      </c>
    </row>
    <row r="92" spans="1:7" x14ac:dyDescent="0.2">
      <c r="A92" t="s">
        <v>20</v>
      </c>
      <c r="B92">
        <v>70</v>
      </c>
      <c r="F92" t="s">
        <v>14</v>
      </c>
      <c r="G92">
        <v>133</v>
      </c>
    </row>
    <row r="93" spans="1:7" x14ac:dyDescent="0.2">
      <c r="A93" t="s">
        <v>20</v>
      </c>
      <c r="B93">
        <v>135</v>
      </c>
      <c r="F93" t="s">
        <v>14</v>
      </c>
      <c r="G93">
        <v>2062</v>
      </c>
    </row>
    <row r="94" spans="1:7" x14ac:dyDescent="0.2">
      <c r="A94" t="s">
        <v>20</v>
      </c>
      <c r="B94">
        <v>768</v>
      </c>
      <c r="F94" t="s">
        <v>14</v>
      </c>
      <c r="G94">
        <v>29</v>
      </c>
    </row>
    <row r="95" spans="1:7" x14ac:dyDescent="0.2">
      <c r="A95" t="s">
        <v>20</v>
      </c>
      <c r="B95">
        <v>199</v>
      </c>
      <c r="F95" t="s">
        <v>14</v>
      </c>
      <c r="G95">
        <v>132</v>
      </c>
    </row>
    <row r="96" spans="1:7" x14ac:dyDescent="0.2">
      <c r="A96" t="s">
        <v>20</v>
      </c>
      <c r="B96">
        <v>107</v>
      </c>
      <c r="F96" t="s">
        <v>14</v>
      </c>
      <c r="G96">
        <v>137</v>
      </c>
    </row>
    <row r="97" spans="1:7" x14ac:dyDescent="0.2">
      <c r="A97" t="s">
        <v>20</v>
      </c>
      <c r="B97">
        <v>195</v>
      </c>
      <c r="F97" t="s">
        <v>14</v>
      </c>
      <c r="G97">
        <v>908</v>
      </c>
    </row>
    <row r="98" spans="1:7" x14ac:dyDescent="0.2">
      <c r="A98" t="s">
        <v>20</v>
      </c>
      <c r="B98">
        <v>3376</v>
      </c>
      <c r="F98" t="s">
        <v>14</v>
      </c>
      <c r="G98">
        <v>10</v>
      </c>
    </row>
    <row r="99" spans="1:7" x14ac:dyDescent="0.2">
      <c r="A99" t="s">
        <v>20</v>
      </c>
      <c r="B99">
        <v>41</v>
      </c>
      <c r="F99" t="s">
        <v>14</v>
      </c>
      <c r="G99">
        <v>1910</v>
      </c>
    </row>
    <row r="100" spans="1:7" x14ac:dyDescent="0.2">
      <c r="A100" t="s">
        <v>20</v>
      </c>
      <c r="B100">
        <v>1821</v>
      </c>
      <c r="F100" t="s">
        <v>14</v>
      </c>
      <c r="G100">
        <v>38</v>
      </c>
    </row>
    <row r="101" spans="1:7" x14ac:dyDescent="0.2">
      <c r="A101" t="s">
        <v>20</v>
      </c>
      <c r="B101">
        <v>164</v>
      </c>
      <c r="F101" t="s">
        <v>14</v>
      </c>
      <c r="G101">
        <v>104</v>
      </c>
    </row>
    <row r="102" spans="1:7" x14ac:dyDescent="0.2">
      <c r="A102" t="s">
        <v>20</v>
      </c>
      <c r="B102">
        <v>157</v>
      </c>
      <c r="F102" t="s">
        <v>14</v>
      </c>
      <c r="G102">
        <v>49</v>
      </c>
    </row>
    <row r="103" spans="1:7" x14ac:dyDescent="0.2">
      <c r="A103" t="s">
        <v>20</v>
      </c>
      <c r="B103">
        <v>246</v>
      </c>
      <c r="F103" t="s">
        <v>14</v>
      </c>
      <c r="G103">
        <v>1</v>
      </c>
    </row>
    <row r="104" spans="1:7" x14ac:dyDescent="0.2">
      <c r="A104" t="s">
        <v>20</v>
      </c>
      <c r="B104">
        <v>1396</v>
      </c>
      <c r="F104" t="s">
        <v>14</v>
      </c>
      <c r="G104">
        <v>245</v>
      </c>
    </row>
    <row r="105" spans="1:7" x14ac:dyDescent="0.2">
      <c r="A105" t="s">
        <v>20</v>
      </c>
      <c r="B105">
        <v>2506</v>
      </c>
      <c r="F105" t="s">
        <v>14</v>
      </c>
      <c r="G105">
        <v>32</v>
      </c>
    </row>
    <row r="106" spans="1:7" x14ac:dyDescent="0.2">
      <c r="A106" t="s">
        <v>20</v>
      </c>
      <c r="B106">
        <v>244</v>
      </c>
      <c r="F106" t="s">
        <v>14</v>
      </c>
      <c r="G106">
        <v>7</v>
      </c>
    </row>
    <row r="107" spans="1:7" x14ac:dyDescent="0.2">
      <c r="A107" t="s">
        <v>20</v>
      </c>
      <c r="B107">
        <v>146</v>
      </c>
      <c r="F107" t="s">
        <v>14</v>
      </c>
      <c r="G107">
        <v>803</v>
      </c>
    </row>
    <row r="108" spans="1:7" x14ac:dyDescent="0.2">
      <c r="A108" t="s">
        <v>20</v>
      </c>
      <c r="B108">
        <v>1267</v>
      </c>
      <c r="F108" t="s">
        <v>14</v>
      </c>
      <c r="G108">
        <v>16</v>
      </c>
    </row>
    <row r="109" spans="1:7" x14ac:dyDescent="0.2">
      <c r="A109" t="s">
        <v>20</v>
      </c>
      <c r="B109">
        <v>1561</v>
      </c>
      <c r="F109" t="s">
        <v>14</v>
      </c>
      <c r="G109">
        <v>31</v>
      </c>
    </row>
    <row r="110" spans="1:7" x14ac:dyDescent="0.2">
      <c r="A110" t="s">
        <v>20</v>
      </c>
      <c r="B110">
        <v>48</v>
      </c>
      <c r="F110" t="s">
        <v>14</v>
      </c>
      <c r="G110">
        <v>108</v>
      </c>
    </row>
    <row r="111" spans="1:7" x14ac:dyDescent="0.2">
      <c r="A111" t="s">
        <v>20</v>
      </c>
      <c r="B111">
        <v>2739</v>
      </c>
      <c r="F111" t="s">
        <v>14</v>
      </c>
      <c r="G111">
        <v>30</v>
      </c>
    </row>
    <row r="112" spans="1:7" x14ac:dyDescent="0.2">
      <c r="A112" t="s">
        <v>20</v>
      </c>
      <c r="B112">
        <v>3537</v>
      </c>
      <c r="F112" t="s">
        <v>14</v>
      </c>
      <c r="G112">
        <v>17</v>
      </c>
    </row>
    <row r="113" spans="1:7" x14ac:dyDescent="0.2">
      <c r="A113" t="s">
        <v>20</v>
      </c>
      <c r="B113">
        <v>2107</v>
      </c>
      <c r="F113" t="s">
        <v>14</v>
      </c>
      <c r="G113">
        <v>80</v>
      </c>
    </row>
    <row r="114" spans="1:7" x14ac:dyDescent="0.2">
      <c r="A114" t="s">
        <v>20</v>
      </c>
      <c r="B114">
        <v>3318</v>
      </c>
      <c r="F114" t="s">
        <v>14</v>
      </c>
      <c r="G114">
        <v>2468</v>
      </c>
    </row>
    <row r="115" spans="1:7" x14ac:dyDescent="0.2">
      <c r="A115" t="s">
        <v>20</v>
      </c>
      <c r="B115">
        <v>340</v>
      </c>
      <c r="F115" t="s">
        <v>14</v>
      </c>
      <c r="G115">
        <v>26</v>
      </c>
    </row>
    <row r="116" spans="1:7" x14ac:dyDescent="0.2">
      <c r="A116" t="s">
        <v>20</v>
      </c>
      <c r="B116">
        <v>1442</v>
      </c>
      <c r="F116" t="s">
        <v>14</v>
      </c>
      <c r="G116">
        <v>73</v>
      </c>
    </row>
    <row r="117" spans="1:7" x14ac:dyDescent="0.2">
      <c r="A117" t="s">
        <v>20</v>
      </c>
      <c r="B117">
        <v>126</v>
      </c>
      <c r="F117" t="s">
        <v>14</v>
      </c>
      <c r="G117">
        <v>128</v>
      </c>
    </row>
    <row r="118" spans="1:7" x14ac:dyDescent="0.2">
      <c r="A118" t="s">
        <v>20</v>
      </c>
      <c r="B118">
        <v>524</v>
      </c>
      <c r="F118" t="s">
        <v>14</v>
      </c>
      <c r="G118">
        <v>33</v>
      </c>
    </row>
    <row r="119" spans="1:7" x14ac:dyDescent="0.2">
      <c r="A119" t="s">
        <v>20</v>
      </c>
      <c r="B119">
        <v>1989</v>
      </c>
      <c r="F119" t="s">
        <v>14</v>
      </c>
      <c r="G119">
        <v>1072</v>
      </c>
    </row>
    <row r="120" spans="1:7" x14ac:dyDescent="0.2">
      <c r="A120" t="s">
        <v>20</v>
      </c>
      <c r="B120">
        <v>157</v>
      </c>
      <c r="F120" t="s">
        <v>14</v>
      </c>
      <c r="G120">
        <v>393</v>
      </c>
    </row>
    <row r="121" spans="1:7" x14ac:dyDescent="0.2">
      <c r="A121" t="s">
        <v>20</v>
      </c>
      <c r="B121">
        <v>4498</v>
      </c>
      <c r="F121" t="s">
        <v>14</v>
      </c>
      <c r="G121">
        <v>1257</v>
      </c>
    </row>
    <row r="122" spans="1:7" x14ac:dyDescent="0.2">
      <c r="A122" t="s">
        <v>20</v>
      </c>
      <c r="B122">
        <v>80</v>
      </c>
      <c r="F122" t="s">
        <v>14</v>
      </c>
      <c r="G122">
        <v>328</v>
      </c>
    </row>
    <row r="123" spans="1:7" x14ac:dyDescent="0.2">
      <c r="A123" t="s">
        <v>20</v>
      </c>
      <c r="B123">
        <v>43</v>
      </c>
      <c r="F123" t="s">
        <v>14</v>
      </c>
      <c r="G123">
        <v>147</v>
      </c>
    </row>
    <row r="124" spans="1:7" x14ac:dyDescent="0.2">
      <c r="A124" t="s">
        <v>20</v>
      </c>
      <c r="B124">
        <v>2053</v>
      </c>
      <c r="F124" t="s">
        <v>14</v>
      </c>
      <c r="G124">
        <v>830</v>
      </c>
    </row>
    <row r="125" spans="1:7" x14ac:dyDescent="0.2">
      <c r="A125" t="s">
        <v>20</v>
      </c>
      <c r="B125">
        <v>168</v>
      </c>
      <c r="F125" t="s">
        <v>14</v>
      </c>
      <c r="G125">
        <v>331</v>
      </c>
    </row>
    <row r="126" spans="1:7" x14ac:dyDescent="0.2">
      <c r="A126" t="s">
        <v>20</v>
      </c>
      <c r="B126">
        <v>4289</v>
      </c>
      <c r="F126" t="s">
        <v>14</v>
      </c>
      <c r="G126">
        <v>25</v>
      </c>
    </row>
    <row r="127" spans="1:7" x14ac:dyDescent="0.2">
      <c r="A127" t="s">
        <v>20</v>
      </c>
      <c r="B127">
        <v>165</v>
      </c>
      <c r="F127" t="s">
        <v>14</v>
      </c>
      <c r="G127">
        <v>3483</v>
      </c>
    </row>
    <row r="128" spans="1:7" x14ac:dyDescent="0.2">
      <c r="A128" t="s">
        <v>20</v>
      </c>
      <c r="B128">
        <v>1815</v>
      </c>
      <c r="F128" t="s">
        <v>14</v>
      </c>
      <c r="G128">
        <v>923</v>
      </c>
    </row>
    <row r="129" spans="1:7" x14ac:dyDescent="0.2">
      <c r="A129" t="s">
        <v>20</v>
      </c>
      <c r="B129">
        <v>397</v>
      </c>
      <c r="F129" t="s">
        <v>14</v>
      </c>
      <c r="G129">
        <v>1</v>
      </c>
    </row>
    <row r="130" spans="1:7" x14ac:dyDescent="0.2">
      <c r="A130" t="s">
        <v>20</v>
      </c>
      <c r="B130">
        <v>1539</v>
      </c>
      <c r="F130" t="s">
        <v>14</v>
      </c>
      <c r="G130">
        <v>33</v>
      </c>
    </row>
    <row r="131" spans="1:7" x14ac:dyDescent="0.2">
      <c r="A131" t="s">
        <v>20</v>
      </c>
      <c r="B131">
        <v>138</v>
      </c>
      <c r="F131" t="s">
        <v>14</v>
      </c>
      <c r="G131">
        <v>40</v>
      </c>
    </row>
    <row r="132" spans="1:7" x14ac:dyDescent="0.2">
      <c r="A132" t="s">
        <v>20</v>
      </c>
      <c r="B132">
        <v>3594</v>
      </c>
      <c r="F132" t="s">
        <v>14</v>
      </c>
      <c r="G132">
        <v>23</v>
      </c>
    </row>
    <row r="133" spans="1:7" x14ac:dyDescent="0.2">
      <c r="A133" t="s">
        <v>20</v>
      </c>
      <c r="B133">
        <v>5880</v>
      </c>
      <c r="F133" t="s">
        <v>14</v>
      </c>
      <c r="G133">
        <v>75</v>
      </c>
    </row>
    <row r="134" spans="1:7" x14ac:dyDescent="0.2">
      <c r="A134" t="s">
        <v>20</v>
      </c>
      <c r="B134">
        <v>112</v>
      </c>
      <c r="F134" t="s">
        <v>14</v>
      </c>
      <c r="G134">
        <v>2176</v>
      </c>
    </row>
    <row r="135" spans="1:7" x14ac:dyDescent="0.2">
      <c r="A135" t="s">
        <v>20</v>
      </c>
      <c r="B135">
        <v>943</v>
      </c>
      <c r="F135" t="s">
        <v>14</v>
      </c>
      <c r="G135">
        <v>441</v>
      </c>
    </row>
    <row r="136" spans="1:7" x14ac:dyDescent="0.2">
      <c r="A136" t="s">
        <v>20</v>
      </c>
      <c r="B136">
        <v>2468</v>
      </c>
      <c r="F136" t="s">
        <v>14</v>
      </c>
      <c r="G136">
        <v>25</v>
      </c>
    </row>
    <row r="137" spans="1:7" x14ac:dyDescent="0.2">
      <c r="A137" t="s">
        <v>20</v>
      </c>
      <c r="B137">
        <v>2551</v>
      </c>
      <c r="F137" t="s">
        <v>14</v>
      </c>
      <c r="G137">
        <v>127</v>
      </c>
    </row>
    <row r="138" spans="1:7" x14ac:dyDescent="0.2">
      <c r="A138" t="s">
        <v>20</v>
      </c>
      <c r="B138">
        <v>101</v>
      </c>
      <c r="F138" t="s">
        <v>14</v>
      </c>
      <c r="G138">
        <v>355</v>
      </c>
    </row>
    <row r="139" spans="1:7" x14ac:dyDescent="0.2">
      <c r="A139" t="s">
        <v>20</v>
      </c>
      <c r="B139">
        <v>92</v>
      </c>
      <c r="F139" t="s">
        <v>14</v>
      </c>
      <c r="G139">
        <v>44</v>
      </c>
    </row>
    <row r="140" spans="1:7" x14ac:dyDescent="0.2">
      <c r="A140" t="s">
        <v>20</v>
      </c>
      <c r="B140">
        <v>62</v>
      </c>
      <c r="F140" t="s">
        <v>14</v>
      </c>
      <c r="G140">
        <v>67</v>
      </c>
    </row>
    <row r="141" spans="1:7" x14ac:dyDescent="0.2">
      <c r="A141" t="s">
        <v>20</v>
      </c>
      <c r="B141">
        <v>149</v>
      </c>
      <c r="F141" t="s">
        <v>14</v>
      </c>
      <c r="G141">
        <v>1068</v>
      </c>
    </row>
    <row r="142" spans="1:7" x14ac:dyDescent="0.2">
      <c r="A142" t="s">
        <v>20</v>
      </c>
      <c r="B142">
        <v>329</v>
      </c>
      <c r="F142" t="s">
        <v>14</v>
      </c>
      <c r="G142">
        <v>424</v>
      </c>
    </row>
    <row r="143" spans="1:7" x14ac:dyDescent="0.2">
      <c r="A143" t="s">
        <v>20</v>
      </c>
      <c r="B143">
        <v>97</v>
      </c>
      <c r="F143" t="s">
        <v>14</v>
      </c>
      <c r="G143">
        <v>151</v>
      </c>
    </row>
    <row r="144" spans="1:7" x14ac:dyDescent="0.2">
      <c r="A144" t="s">
        <v>20</v>
      </c>
      <c r="B144">
        <v>1784</v>
      </c>
      <c r="F144" t="s">
        <v>14</v>
      </c>
      <c r="G144">
        <v>1608</v>
      </c>
    </row>
    <row r="145" spans="1:7" x14ac:dyDescent="0.2">
      <c r="A145" t="s">
        <v>20</v>
      </c>
      <c r="B145">
        <v>1684</v>
      </c>
      <c r="F145" t="s">
        <v>14</v>
      </c>
      <c r="G145">
        <v>941</v>
      </c>
    </row>
    <row r="146" spans="1:7" x14ac:dyDescent="0.2">
      <c r="A146" t="s">
        <v>20</v>
      </c>
      <c r="B146">
        <v>250</v>
      </c>
      <c r="F146" t="s">
        <v>14</v>
      </c>
      <c r="G146">
        <v>1</v>
      </c>
    </row>
    <row r="147" spans="1:7" x14ac:dyDescent="0.2">
      <c r="A147" t="s">
        <v>20</v>
      </c>
      <c r="B147">
        <v>238</v>
      </c>
      <c r="F147" t="s">
        <v>14</v>
      </c>
      <c r="G147">
        <v>40</v>
      </c>
    </row>
    <row r="148" spans="1:7" x14ac:dyDescent="0.2">
      <c r="A148" t="s">
        <v>20</v>
      </c>
      <c r="B148">
        <v>53</v>
      </c>
      <c r="F148" t="s">
        <v>14</v>
      </c>
      <c r="G148">
        <v>3015</v>
      </c>
    </row>
    <row r="149" spans="1:7" x14ac:dyDescent="0.2">
      <c r="A149" t="s">
        <v>20</v>
      </c>
      <c r="B149">
        <v>214</v>
      </c>
      <c r="F149" t="s">
        <v>14</v>
      </c>
      <c r="G149">
        <v>435</v>
      </c>
    </row>
    <row r="150" spans="1:7" x14ac:dyDescent="0.2">
      <c r="A150" t="s">
        <v>20</v>
      </c>
      <c r="B150">
        <v>222</v>
      </c>
      <c r="F150" t="s">
        <v>14</v>
      </c>
      <c r="G150">
        <v>714</v>
      </c>
    </row>
    <row r="151" spans="1:7" x14ac:dyDescent="0.2">
      <c r="A151" t="s">
        <v>20</v>
      </c>
      <c r="B151">
        <v>1884</v>
      </c>
      <c r="F151" t="s">
        <v>14</v>
      </c>
      <c r="G151">
        <v>5497</v>
      </c>
    </row>
    <row r="152" spans="1:7" x14ac:dyDescent="0.2">
      <c r="A152" t="s">
        <v>20</v>
      </c>
      <c r="B152">
        <v>218</v>
      </c>
      <c r="F152" t="s">
        <v>14</v>
      </c>
      <c r="G152">
        <v>418</v>
      </c>
    </row>
    <row r="153" spans="1:7" x14ac:dyDescent="0.2">
      <c r="A153" t="s">
        <v>20</v>
      </c>
      <c r="B153">
        <v>6465</v>
      </c>
      <c r="F153" t="s">
        <v>14</v>
      </c>
      <c r="G153">
        <v>1439</v>
      </c>
    </row>
    <row r="154" spans="1:7" x14ac:dyDescent="0.2">
      <c r="A154" t="s">
        <v>20</v>
      </c>
      <c r="B154">
        <v>59</v>
      </c>
      <c r="F154" t="s">
        <v>14</v>
      </c>
      <c r="G154">
        <v>15</v>
      </c>
    </row>
    <row r="155" spans="1:7" x14ac:dyDescent="0.2">
      <c r="A155" t="s">
        <v>20</v>
      </c>
      <c r="B155">
        <v>88</v>
      </c>
      <c r="F155" t="s">
        <v>14</v>
      </c>
      <c r="G155">
        <v>1999</v>
      </c>
    </row>
    <row r="156" spans="1:7" x14ac:dyDescent="0.2">
      <c r="A156" t="s">
        <v>20</v>
      </c>
      <c r="B156">
        <v>1697</v>
      </c>
      <c r="F156" t="s">
        <v>14</v>
      </c>
      <c r="G156">
        <v>118</v>
      </c>
    </row>
    <row r="157" spans="1:7" x14ac:dyDescent="0.2">
      <c r="A157" t="s">
        <v>20</v>
      </c>
      <c r="B157">
        <v>92</v>
      </c>
      <c r="F157" t="s">
        <v>14</v>
      </c>
      <c r="G157">
        <v>162</v>
      </c>
    </row>
    <row r="158" spans="1:7" x14ac:dyDescent="0.2">
      <c r="A158" t="s">
        <v>20</v>
      </c>
      <c r="B158">
        <v>186</v>
      </c>
      <c r="F158" t="s">
        <v>14</v>
      </c>
      <c r="G158">
        <v>83</v>
      </c>
    </row>
    <row r="159" spans="1:7" x14ac:dyDescent="0.2">
      <c r="A159" t="s">
        <v>20</v>
      </c>
      <c r="B159">
        <v>138</v>
      </c>
      <c r="F159" t="s">
        <v>14</v>
      </c>
      <c r="G159">
        <v>747</v>
      </c>
    </row>
    <row r="160" spans="1:7" x14ac:dyDescent="0.2">
      <c r="A160" t="s">
        <v>20</v>
      </c>
      <c r="B160">
        <v>261</v>
      </c>
      <c r="F160" t="s">
        <v>14</v>
      </c>
      <c r="G160">
        <v>84</v>
      </c>
    </row>
    <row r="161" spans="1:7" x14ac:dyDescent="0.2">
      <c r="A161" t="s">
        <v>20</v>
      </c>
      <c r="B161">
        <v>107</v>
      </c>
      <c r="F161" t="s">
        <v>14</v>
      </c>
      <c r="G161">
        <v>91</v>
      </c>
    </row>
    <row r="162" spans="1:7" x14ac:dyDescent="0.2">
      <c r="A162" t="s">
        <v>20</v>
      </c>
      <c r="B162">
        <v>199</v>
      </c>
      <c r="F162" t="s">
        <v>14</v>
      </c>
      <c r="G162">
        <v>792</v>
      </c>
    </row>
    <row r="163" spans="1:7" x14ac:dyDescent="0.2">
      <c r="A163" t="s">
        <v>20</v>
      </c>
      <c r="B163">
        <v>5512</v>
      </c>
      <c r="F163" t="s">
        <v>14</v>
      </c>
      <c r="G163">
        <v>32</v>
      </c>
    </row>
    <row r="164" spans="1:7" x14ac:dyDescent="0.2">
      <c r="A164" t="s">
        <v>20</v>
      </c>
      <c r="B164">
        <v>86</v>
      </c>
      <c r="F164" t="s">
        <v>14</v>
      </c>
      <c r="G164">
        <v>186</v>
      </c>
    </row>
    <row r="165" spans="1:7" x14ac:dyDescent="0.2">
      <c r="A165" t="s">
        <v>20</v>
      </c>
      <c r="B165">
        <v>2768</v>
      </c>
      <c r="F165" t="s">
        <v>14</v>
      </c>
      <c r="G165">
        <v>605</v>
      </c>
    </row>
    <row r="166" spans="1:7" x14ac:dyDescent="0.2">
      <c r="A166" t="s">
        <v>20</v>
      </c>
      <c r="B166">
        <v>48</v>
      </c>
      <c r="F166" t="s">
        <v>14</v>
      </c>
      <c r="G166">
        <v>1</v>
      </c>
    </row>
    <row r="167" spans="1:7" x14ac:dyDescent="0.2">
      <c r="A167" t="s">
        <v>20</v>
      </c>
      <c r="B167">
        <v>87</v>
      </c>
      <c r="F167" t="s">
        <v>14</v>
      </c>
      <c r="G167">
        <v>31</v>
      </c>
    </row>
    <row r="168" spans="1:7" x14ac:dyDescent="0.2">
      <c r="A168" t="s">
        <v>20</v>
      </c>
      <c r="B168">
        <v>1894</v>
      </c>
      <c r="F168" t="s">
        <v>14</v>
      </c>
      <c r="G168">
        <v>1181</v>
      </c>
    </row>
    <row r="169" spans="1:7" x14ac:dyDescent="0.2">
      <c r="A169" t="s">
        <v>20</v>
      </c>
      <c r="B169">
        <v>282</v>
      </c>
      <c r="F169" t="s">
        <v>14</v>
      </c>
      <c r="G169">
        <v>39</v>
      </c>
    </row>
    <row r="170" spans="1:7" x14ac:dyDescent="0.2">
      <c r="A170" t="s">
        <v>20</v>
      </c>
      <c r="B170">
        <v>116</v>
      </c>
      <c r="F170" t="s">
        <v>14</v>
      </c>
      <c r="G170">
        <v>46</v>
      </c>
    </row>
    <row r="171" spans="1:7" x14ac:dyDescent="0.2">
      <c r="A171" t="s">
        <v>20</v>
      </c>
      <c r="B171">
        <v>83</v>
      </c>
      <c r="F171" t="s">
        <v>14</v>
      </c>
      <c r="G171">
        <v>105</v>
      </c>
    </row>
    <row r="172" spans="1:7" x14ac:dyDescent="0.2">
      <c r="A172" t="s">
        <v>20</v>
      </c>
      <c r="B172">
        <v>91</v>
      </c>
      <c r="F172" t="s">
        <v>14</v>
      </c>
      <c r="G172">
        <v>535</v>
      </c>
    </row>
    <row r="173" spans="1:7" x14ac:dyDescent="0.2">
      <c r="A173" t="s">
        <v>20</v>
      </c>
      <c r="B173">
        <v>546</v>
      </c>
      <c r="F173" t="s">
        <v>14</v>
      </c>
      <c r="G173">
        <v>16</v>
      </c>
    </row>
    <row r="174" spans="1:7" x14ac:dyDescent="0.2">
      <c r="A174" t="s">
        <v>20</v>
      </c>
      <c r="B174">
        <v>393</v>
      </c>
      <c r="F174" t="s">
        <v>14</v>
      </c>
      <c r="G174">
        <v>575</v>
      </c>
    </row>
    <row r="175" spans="1:7" x14ac:dyDescent="0.2">
      <c r="A175" t="s">
        <v>20</v>
      </c>
      <c r="B175">
        <v>133</v>
      </c>
      <c r="F175" t="s">
        <v>14</v>
      </c>
      <c r="G175">
        <v>1120</v>
      </c>
    </row>
    <row r="176" spans="1:7" x14ac:dyDescent="0.2">
      <c r="A176" t="s">
        <v>20</v>
      </c>
      <c r="B176">
        <v>254</v>
      </c>
      <c r="F176" t="s">
        <v>14</v>
      </c>
      <c r="G176">
        <v>113</v>
      </c>
    </row>
    <row r="177" spans="1:7" x14ac:dyDescent="0.2">
      <c r="A177" t="s">
        <v>20</v>
      </c>
      <c r="B177">
        <v>176</v>
      </c>
      <c r="F177" t="s">
        <v>14</v>
      </c>
      <c r="G177">
        <v>1538</v>
      </c>
    </row>
    <row r="178" spans="1:7" x14ac:dyDescent="0.2">
      <c r="A178" t="s">
        <v>20</v>
      </c>
      <c r="B178">
        <v>337</v>
      </c>
      <c r="F178" t="s">
        <v>14</v>
      </c>
      <c r="G178">
        <v>9</v>
      </c>
    </row>
    <row r="179" spans="1:7" x14ac:dyDescent="0.2">
      <c r="A179" t="s">
        <v>20</v>
      </c>
      <c r="B179">
        <v>107</v>
      </c>
      <c r="F179" t="s">
        <v>14</v>
      </c>
      <c r="G179">
        <v>554</v>
      </c>
    </row>
    <row r="180" spans="1:7" x14ac:dyDescent="0.2">
      <c r="A180" t="s">
        <v>20</v>
      </c>
      <c r="B180">
        <v>183</v>
      </c>
      <c r="F180" t="s">
        <v>14</v>
      </c>
      <c r="G180">
        <v>648</v>
      </c>
    </row>
    <row r="181" spans="1:7" x14ac:dyDescent="0.2">
      <c r="A181" t="s">
        <v>20</v>
      </c>
      <c r="B181">
        <v>72</v>
      </c>
      <c r="F181" t="s">
        <v>14</v>
      </c>
      <c r="G181">
        <v>21</v>
      </c>
    </row>
    <row r="182" spans="1:7" x14ac:dyDescent="0.2">
      <c r="A182" t="s">
        <v>20</v>
      </c>
      <c r="B182">
        <v>295</v>
      </c>
      <c r="F182" t="s">
        <v>14</v>
      </c>
      <c r="G182">
        <v>54</v>
      </c>
    </row>
    <row r="183" spans="1:7" x14ac:dyDescent="0.2">
      <c r="A183" t="s">
        <v>20</v>
      </c>
      <c r="B183">
        <v>142</v>
      </c>
      <c r="F183" t="s">
        <v>14</v>
      </c>
      <c r="G183">
        <v>120</v>
      </c>
    </row>
    <row r="184" spans="1:7" x14ac:dyDescent="0.2">
      <c r="A184" t="s">
        <v>20</v>
      </c>
      <c r="B184">
        <v>85</v>
      </c>
      <c r="F184" t="s">
        <v>14</v>
      </c>
      <c r="G184">
        <v>579</v>
      </c>
    </row>
    <row r="185" spans="1:7" x14ac:dyDescent="0.2">
      <c r="A185" t="s">
        <v>20</v>
      </c>
      <c r="B185">
        <v>659</v>
      </c>
      <c r="F185" t="s">
        <v>14</v>
      </c>
      <c r="G185">
        <v>2072</v>
      </c>
    </row>
    <row r="186" spans="1:7" x14ac:dyDescent="0.2">
      <c r="A186" t="s">
        <v>20</v>
      </c>
      <c r="B186">
        <v>121</v>
      </c>
      <c r="F186" t="s">
        <v>14</v>
      </c>
      <c r="G186">
        <v>0</v>
      </c>
    </row>
    <row r="187" spans="1:7" x14ac:dyDescent="0.2">
      <c r="A187" t="s">
        <v>20</v>
      </c>
      <c r="B187">
        <v>3742</v>
      </c>
      <c r="F187" t="s">
        <v>14</v>
      </c>
      <c r="G187">
        <v>1796</v>
      </c>
    </row>
    <row r="188" spans="1:7" x14ac:dyDescent="0.2">
      <c r="A188" t="s">
        <v>20</v>
      </c>
      <c r="B188">
        <v>223</v>
      </c>
      <c r="F188" t="s">
        <v>14</v>
      </c>
      <c r="G188">
        <v>62</v>
      </c>
    </row>
    <row r="189" spans="1:7" x14ac:dyDescent="0.2">
      <c r="A189" t="s">
        <v>20</v>
      </c>
      <c r="B189">
        <v>133</v>
      </c>
      <c r="F189" t="s">
        <v>14</v>
      </c>
      <c r="G189">
        <v>347</v>
      </c>
    </row>
    <row r="190" spans="1:7" x14ac:dyDescent="0.2">
      <c r="A190" t="s">
        <v>20</v>
      </c>
      <c r="B190">
        <v>5168</v>
      </c>
      <c r="F190" t="s">
        <v>14</v>
      </c>
      <c r="G190">
        <v>19</v>
      </c>
    </row>
    <row r="191" spans="1:7" x14ac:dyDescent="0.2">
      <c r="A191" t="s">
        <v>20</v>
      </c>
      <c r="B191">
        <v>307</v>
      </c>
      <c r="F191" t="s">
        <v>14</v>
      </c>
      <c r="G191">
        <v>1258</v>
      </c>
    </row>
    <row r="192" spans="1:7" x14ac:dyDescent="0.2">
      <c r="A192" t="s">
        <v>20</v>
      </c>
      <c r="B192">
        <v>2441</v>
      </c>
      <c r="F192" t="s">
        <v>14</v>
      </c>
      <c r="G192">
        <v>362</v>
      </c>
    </row>
    <row r="193" spans="1:7" x14ac:dyDescent="0.2">
      <c r="A193" t="s">
        <v>20</v>
      </c>
      <c r="B193">
        <v>1385</v>
      </c>
      <c r="F193" t="s">
        <v>14</v>
      </c>
      <c r="G193">
        <v>133</v>
      </c>
    </row>
    <row r="194" spans="1:7" x14ac:dyDescent="0.2">
      <c r="A194" t="s">
        <v>20</v>
      </c>
      <c r="B194">
        <v>190</v>
      </c>
      <c r="F194" t="s">
        <v>14</v>
      </c>
      <c r="G194">
        <v>846</v>
      </c>
    </row>
    <row r="195" spans="1:7" x14ac:dyDescent="0.2">
      <c r="A195" t="s">
        <v>20</v>
      </c>
      <c r="B195">
        <v>470</v>
      </c>
      <c r="F195" t="s">
        <v>14</v>
      </c>
      <c r="G195">
        <v>10</v>
      </c>
    </row>
    <row r="196" spans="1:7" x14ac:dyDescent="0.2">
      <c r="A196" t="s">
        <v>20</v>
      </c>
      <c r="B196">
        <v>253</v>
      </c>
      <c r="F196" t="s">
        <v>14</v>
      </c>
      <c r="G196">
        <v>191</v>
      </c>
    </row>
    <row r="197" spans="1:7" x14ac:dyDescent="0.2">
      <c r="A197" t="s">
        <v>20</v>
      </c>
      <c r="B197">
        <v>1113</v>
      </c>
      <c r="F197" t="s">
        <v>14</v>
      </c>
      <c r="G197">
        <v>1979</v>
      </c>
    </row>
    <row r="198" spans="1:7" x14ac:dyDescent="0.2">
      <c r="A198" t="s">
        <v>20</v>
      </c>
      <c r="B198">
        <v>2283</v>
      </c>
      <c r="F198" t="s">
        <v>14</v>
      </c>
      <c r="G198">
        <v>63</v>
      </c>
    </row>
    <row r="199" spans="1:7" x14ac:dyDescent="0.2">
      <c r="A199" t="s">
        <v>20</v>
      </c>
      <c r="B199">
        <v>1095</v>
      </c>
      <c r="F199" t="s">
        <v>14</v>
      </c>
      <c r="G199">
        <v>6080</v>
      </c>
    </row>
    <row r="200" spans="1:7" x14ac:dyDescent="0.2">
      <c r="A200" t="s">
        <v>20</v>
      </c>
      <c r="B200">
        <v>1690</v>
      </c>
      <c r="F200" t="s">
        <v>14</v>
      </c>
      <c r="G200">
        <v>80</v>
      </c>
    </row>
    <row r="201" spans="1:7" x14ac:dyDescent="0.2">
      <c r="A201" t="s">
        <v>20</v>
      </c>
      <c r="B201">
        <v>191</v>
      </c>
      <c r="F201" t="s">
        <v>14</v>
      </c>
      <c r="G201">
        <v>9</v>
      </c>
    </row>
    <row r="202" spans="1:7" x14ac:dyDescent="0.2">
      <c r="A202" t="s">
        <v>20</v>
      </c>
      <c r="B202">
        <v>2013</v>
      </c>
      <c r="F202" t="s">
        <v>14</v>
      </c>
      <c r="G202">
        <v>1784</v>
      </c>
    </row>
    <row r="203" spans="1:7" x14ac:dyDescent="0.2">
      <c r="A203" t="s">
        <v>20</v>
      </c>
      <c r="B203">
        <v>1703</v>
      </c>
      <c r="F203" t="s">
        <v>14</v>
      </c>
      <c r="G203">
        <v>243</v>
      </c>
    </row>
    <row r="204" spans="1:7" x14ac:dyDescent="0.2">
      <c r="A204" t="s">
        <v>20</v>
      </c>
      <c r="B204">
        <v>80</v>
      </c>
      <c r="F204" t="s">
        <v>14</v>
      </c>
      <c r="G204">
        <v>1296</v>
      </c>
    </row>
    <row r="205" spans="1:7" x14ac:dyDescent="0.2">
      <c r="A205" t="s">
        <v>20</v>
      </c>
      <c r="B205">
        <v>41</v>
      </c>
      <c r="F205" t="s">
        <v>14</v>
      </c>
      <c r="G205">
        <v>77</v>
      </c>
    </row>
    <row r="206" spans="1:7" x14ac:dyDescent="0.2">
      <c r="A206" t="s">
        <v>20</v>
      </c>
      <c r="B206">
        <v>187</v>
      </c>
      <c r="F206" t="s">
        <v>14</v>
      </c>
      <c r="G206">
        <v>395</v>
      </c>
    </row>
    <row r="207" spans="1:7" x14ac:dyDescent="0.2">
      <c r="A207" t="s">
        <v>20</v>
      </c>
      <c r="B207">
        <v>2875</v>
      </c>
      <c r="F207" t="s">
        <v>14</v>
      </c>
      <c r="G207">
        <v>49</v>
      </c>
    </row>
    <row r="208" spans="1:7" x14ac:dyDescent="0.2">
      <c r="A208" t="s">
        <v>20</v>
      </c>
      <c r="B208">
        <v>88</v>
      </c>
      <c r="F208" t="s">
        <v>14</v>
      </c>
      <c r="G208">
        <v>180</v>
      </c>
    </row>
    <row r="209" spans="1:7" x14ac:dyDescent="0.2">
      <c r="A209" t="s">
        <v>20</v>
      </c>
      <c r="B209">
        <v>191</v>
      </c>
      <c r="F209" t="s">
        <v>14</v>
      </c>
      <c r="G209">
        <v>2690</v>
      </c>
    </row>
    <row r="210" spans="1:7" x14ac:dyDescent="0.2">
      <c r="A210" t="s">
        <v>20</v>
      </c>
      <c r="B210">
        <v>139</v>
      </c>
      <c r="F210" t="s">
        <v>14</v>
      </c>
      <c r="G210">
        <v>2779</v>
      </c>
    </row>
    <row r="211" spans="1:7" x14ac:dyDescent="0.2">
      <c r="A211" t="s">
        <v>20</v>
      </c>
      <c r="B211">
        <v>186</v>
      </c>
      <c r="F211" t="s">
        <v>14</v>
      </c>
      <c r="G211">
        <v>92</v>
      </c>
    </row>
    <row r="212" spans="1:7" x14ac:dyDescent="0.2">
      <c r="A212" t="s">
        <v>20</v>
      </c>
      <c r="B212">
        <v>112</v>
      </c>
      <c r="F212" t="s">
        <v>14</v>
      </c>
      <c r="G212">
        <v>1028</v>
      </c>
    </row>
    <row r="213" spans="1:7" x14ac:dyDescent="0.2">
      <c r="A213" t="s">
        <v>20</v>
      </c>
      <c r="B213">
        <v>101</v>
      </c>
      <c r="F213" t="s">
        <v>14</v>
      </c>
      <c r="G213">
        <v>26</v>
      </c>
    </row>
    <row r="214" spans="1:7" x14ac:dyDescent="0.2">
      <c r="A214" t="s">
        <v>20</v>
      </c>
      <c r="B214">
        <v>206</v>
      </c>
      <c r="F214" t="s">
        <v>14</v>
      </c>
      <c r="G214">
        <v>1790</v>
      </c>
    </row>
    <row r="215" spans="1:7" x14ac:dyDescent="0.2">
      <c r="A215" t="s">
        <v>20</v>
      </c>
      <c r="B215">
        <v>154</v>
      </c>
      <c r="F215" t="s">
        <v>14</v>
      </c>
      <c r="G215">
        <v>37</v>
      </c>
    </row>
    <row r="216" spans="1:7" x14ac:dyDescent="0.2">
      <c r="A216" t="s">
        <v>20</v>
      </c>
      <c r="B216">
        <v>5966</v>
      </c>
      <c r="F216" t="s">
        <v>14</v>
      </c>
      <c r="G216">
        <v>35</v>
      </c>
    </row>
    <row r="217" spans="1:7" x14ac:dyDescent="0.2">
      <c r="A217" t="s">
        <v>20</v>
      </c>
      <c r="B217">
        <v>169</v>
      </c>
      <c r="F217" t="s">
        <v>14</v>
      </c>
      <c r="G217">
        <v>558</v>
      </c>
    </row>
    <row r="218" spans="1:7" x14ac:dyDescent="0.2">
      <c r="A218" t="s">
        <v>20</v>
      </c>
      <c r="B218">
        <v>2106</v>
      </c>
      <c r="F218" t="s">
        <v>14</v>
      </c>
      <c r="G218">
        <v>64</v>
      </c>
    </row>
    <row r="219" spans="1:7" x14ac:dyDescent="0.2">
      <c r="A219" t="s">
        <v>20</v>
      </c>
      <c r="B219">
        <v>131</v>
      </c>
      <c r="F219" t="s">
        <v>14</v>
      </c>
      <c r="G219">
        <v>245</v>
      </c>
    </row>
    <row r="220" spans="1:7" x14ac:dyDescent="0.2">
      <c r="A220" t="s">
        <v>20</v>
      </c>
      <c r="B220">
        <v>84</v>
      </c>
      <c r="F220" t="s">
        <v>14</v>
      </c>
      <c r="G220">
        <v>71</v>
      </c>
    </row>
    <row r="221" spans="1:7" x14ac:dyDescent="0.2">
      <c r="A221" t="s">
        <v>20</v>
      </c>
      <c r="B221">
        <v>155</v>
      </c>
      <c r="F221" t="s">
        <v>14</v>
      </c>
      <c r="G221">
        <v>42</v>
      </c>
    </row>
    <row r="222" spans="1:7" x14ac:dyDescent="0.2">
      <c r="A222" t="s">
        <v>20</v>
      </c>
      <c r="B222">
        <v>189</v>
      </c>
      <c r="F222" t="s">
        <v>14</v>
      </c>
      <c r="G222">
        <v>156</v>
      </c>
    </row>
    <row r="223" spans="1:7" x14ac:dyDescent="0.2">
      <c r="A223" t="s">
        <v>20</v>
      </c>
      <c r="B223">
        <v>4799</v>
      </c>
      <c r="F223" t="s">
        <v>14</v>
      </c>
      <c r="G223">
        <v>1368</v>
      </c>
    </row>
    <row r="224" spans="1:7" x14ac:dyDescent="0.2">
      <c r="A224" t="s">
        <v>20</v>
      </c>
      <c r="B224">
        <v>1137</v>
      </c>
      <c r="F224" t="s">
        <v>14</v>
      </c>
      <c r="G224">
        <v>102</v>
      </c>
    </row>
    <row r="225" spans="1:7" x14ac:dyDescent="0.2">
      <c r="A225" t="s">
        <v>20</v>
      </c>
      <c r="B225">
        <v>1152</v>
      </c>
      <c r="F225" t="s">
        <v>14</v>
      </c>
      <c r="G225">
        <v>86</v>
      </c>
    </row>
    <row r="226" spans="1:7" x14ac:dyDescent="0.2">
      <c r="A226" t="s">
        <v>20</v>
      </c>
      <c r="B226">
        <v>50</v>
      </c>
      <c r="F226" t="s">
        <v>14</v>
      </c>
      <c r="G226">
        <v>253</v>
      </c>
    </row>
    <row r="227" spans="1:7" x14ac:dyDescent="0.2">
      <c r="A227" t="s">
        <v>20</v>
      </c>
      <c r="B227">
        <v>3059</v>
      </c>
      <c r="F227" t="s">
        <v>14</v>
      </c>
      <c r="G227">
        <v>157</v>
      </c>
    </row>
    <row r="228" spans="1:7" x14ac:dyDescent="0.2">
      <c r="A228" t="s">
        <v>20</v>
      </c>
      <c r="B228">
        <v>34</v>
      </c>
      <c r="F228" t="s">
        <v>14</v>
      </c>
      <c r="G228">
        <v>183</v>
      </c>
    </row>
    <row r="229" spans="1:7" x14ac:dyDescent="0.2">
      <c r="A229" t="s">
        <v>20</v>
      </c>
      <c r="B229">
        <v>220</v>
      </c>
      <c r="F229" t="s">
        <v>14</v>
      </c>
      <c r="G229">
        <v>82</v>
      </c>
    </row>
    <row r="230" spans="1:7" x14ac:dyDescent="0.2">
      <c r="A230" t="s">
        <v>20</v>
      </c>
      <c r="B230">
        <v>1604</v>
      </c>
      <c r="F230" t="s">
        <v>14</v>
      </c>
      <c r="G230">
        <v>1</v>
      </c>
    </row>
    <row r="231" spans="1:7" x14ac:dyDescent="0.2">
      <c r="A231" t="s">
        <v>20</v>
      </c>
      <c r="B231">
        <v>454</v>
      </c>
      <c r="F231" t="s">
        <v>14</v>
      </c>
      <c r="G231">
        <v>1198</v>
      </c>
    </row>
    <row r="232" spans="1:7" x14ac:dyDescent="0.2">
      <c r="A232" t="s">
        <v>20</v>
      </c>
      <c r="B232">
        <v>123</v>
      </c>
      <c r="F232" t="s">
        <v>14</v>
      </c>
      <c r="G232">
        <v>648</v>
      </c>
    </row>
    <row r="233" spans="1:7" x14ac:dyDescent="0.2">
      <c r="A233" t="s">
        <v>20</v>
      </c>
      <c r="B233">
        <v>299</v>
      </c>
      <c r="F233" t="s">
        <v>14</v>
      </c>
      <c r="G233">
        <v>64</v>
      </c>
    </row>
    <row r="234" spans="1:7" x14ac:dyDescent="0.2">
      <c r="A234" t="s">
        <v>20</v>
      </c>
      <c r="B234">
        <v>2237</v>
      </c>
      <c r="F234" t="s">
        <v>14</v>
      </c>
      <c r="G234">
        <v>62</v>
      </c>
    </row>
    <row r="235" spans="1:7" x14ac:dyDescent="0.2">
      <c r="A235" t="s">
        <v>20</v>
      </c>
      <c r="B235">
        <v>645</v>
      </c>
      <c r="F235" t="s">
        <v>14</v>
      </c>
      <c r="G235">
        <v>750</v>
      </c>
    </row>
    <row r="236" spans="1:7" x14ac:dyDescent="0.2">
      <c r="A236" t="s">
        <v>20</v>
      </c>
      <c r="B236">
        <v>484</v>
      </c>
      <c r="F236" t="s">
        <v>14</v>
      </c>
      <c r="G236">
        <v>105</v>
      </c>
    </row>
    <row r="237" spans="1:7" x14ac:dyDescent="0.2">
      <c r="A237" t="s">
        <v>20</v>
      </c>
      <c r="B237">
        <v>154</v>
      </c>
      <c r="F237" t="s">
        <v>14</v>
      </c>
      <c r="G237">
        <v>2604</v>
      </c>
    </row>
    <row r="238" spans="1:7" x14ac:dyDescent="0.2">
      <c r="A238" t="s">
        <v>20</v>
      </c>
      <c r="B238">
        <v>82</v>
      </c>
      <c r="F238" t="s">
        <v>14</v>
      </c>
      <c r="G238">
        <v>65</v>
      </c>
    </row>
    <row r="239" spans="1:7" x14ac:dyDescent="0.2">
      <c r="A239" t="s">
        <v>20</v>
      </c>
      <c r="B239">
        <v>134</v>
      </c>
      <c r="F239" t="s">
        <v>14</v>
      </c>
      <c r="G239">
        <v>94</v>
      </c>
    </row>
    <row r="240" spans="1:7" x14ac:dyDescent="0.2">
      <c r="A240" t="s">
        <v>20</v>
      </c>
      <c r="B240">
        <v>5203</v>
      </c>
      <c r="F240" t="s">
        <v>14</v>
      </c>
      <c r="G240">
        <v>257</v>
      </c>
    </row>
    <row r="241" spans="1:7" x14ac:dyDescent="0.2">
      <c r="A241" t="s">
        <v>20</v>
      </c>
      <c r="B241">
        <v>94</v>
      </c>
      <c r="F241" t="s">
        <v>14</v>
      </c>
      <c r="G241">
        <v>2928</v>
      </c>
    </row>
    <row r="242" spans="1:7" x14ac:dyDescent="0.2">
      <c r="A242" t="s">
        <v>20</v>
      </c>
      <c r="B242">
        <v>205</v>
      </c>
      <c r="F242" t="s">
        <v>14</v>
      </c>
      <c r="G242">
        <v>4697</v>
      </c>
    </row>
    <row r="243" spans="1:7" x14ac:dyDescent="0.2">
      <c r="A243" t="s">
        <v>20</v>
      </c>
      <c r="B243">
        <v>92</v>
      </c>
      <c r="F243" t="s">
        <v>14</v>
      </c>
      <c r="G243">
        <v>2915</v>
      </c>
    </row>
    <row r="244" spans="1:7" x14ac:dyDescent="0.2">
      <c r="A244" t="s">
        <v>20</v>
      </c>
      <c r="B244">
        <v>219</v>
      </c>
      <c r="F244" t="s">
        <v>14</v>
      </c>
      <c r="G244">
        <v>18</v>
      </c>
    </row>
    <row r="245" spans="1:7" x14ac:dyDescent="0.2">
      <c r="A245" t="s">
        <v>20</v>
      </c>
      <c r="B245">
        <v>2526</v>
      </c>
      <c r="F245" t="s">
        <v>14</v>
      </c>
      <c r="G245">
        <v>602</v>
      </c>
    </row>
    <row r="246" spans="1:7" x14ac:dyDescent="0.2">
      <c r="A246" t="s">
        <v>20</v>
      </c>
      <c r="B246">
        <v>94</v>
      </c>
      <c r="F246" t="s">
        <v>14</v>
      </c>
      <c r="G246">
        <v>1</v>
      </c>
    </row>
    <row r="247" spans="1:7" x14ac:dyDescent="0.2">
      <c r="A247" t="s">
        <v>20</v>
      </c>
      <c r="B247">
        <v>1713</v>
      </c>
      <c r="F247" t="s">
        <v>14</v>
      </c>
      <c r="G247">
        <v>3868</v>
      </c>
    </row>
    <row r="248" spans="1:7" x14ac:dyDescent="0.2">
      <c r="A248" t="s">
        <v>20</v>
      </c>
      <c r="B248">
        <v>249</v>
      </c>
      <c r="F248" t="s">
        <v>14</v>
      </c>
      <c r="G248">
        <v>504</v>
      </c>
    </row>
    <row r="249" spans="1:7" x14ac:dyDescent="0.2">
      <c r="A249" t="s">
        <v>20</v>
      </c>
      <c r="B249">
        <v>192</v>
      </c>
      <c r="F249" t="s">
        <v>14</v>
      </c>
      <c r="G249">
        <v>14</v>
      </c>
    </row>
    <row r="250" spans="1:7" x14ac:dyDescent="0.2">
      <c r="A250" t="s">
        <v>20</v>
      </c>
      <c r="B250">
        <v>247</v>
      </c>
      <c r="F250" t="s">
        <v>14</v>
      </c>
      <c r="G250">
        <v>750</v>
      </c>
    </row>
    <row r="251" spans="1:7" x14ac:dyDescent="0.2">
      <c r="A251" t="s">
        <v>20</v>
      </c>
      <c r="B251">
        <v>2293</v>
      </c>
      <c r="F251" t="s">
        <v>14</v>
      </c>
      <c r="G251">
        <v>77</v>
      </c>
    </row>
    <row r="252" spans="1:7" x14ac:dyDescent="0.2">
      <c r="A252" t="s">
        <v>20</v>
      </c>
      <c r="B252">
        <v>3131</v>
      </c>
      <c r="F252" t="s">
        <v>14</v>
      </c>
      <c r="G252">
        <v>752</v>
      </c>
    </row>
    <row r="253" spans="1:7" x14ac:dyDescent="0.2">
      <c r="A253" t="s">
        <v>20</v>
      </c>
      <c r="B253">
        <v>143</v>
      </c>
      <c r="F253" t="s">
        <v>14</v>
      </c>
      <c r="G253">
        <v>131</v>
      </c>
    </row>
    <row r="254" spans="1:7" x14ac:dyDescent="0.2">
      <c r="A254" t="s">
        <v>20</v>
      </c>
      <c r="B254">
        <v>296</v>
      </c>
      <c r="F254" t="s">
        <v>14</v>
      </c>
      <c r="G254">
        <v>87</v>
      </c>
    </row>
    <row r="255" spans="1:7" x14ac:dyDescent="0.2">
      <c r="A255" t="s">
        <v>20</v>
      </c>
      <c r="B255">
        <v>170</v>
      </c>
      <c r="F255" t="s">
        <v>14</v>
      </c>
      <c r="G255">
        <v>1063</v>
      </c>
    </row>
    <row r="256" spans="1:7" x14ac:dyDescent="0.2">
      <c r="A256" t="s">
        <v>20</v>
      </c>
      <c r="B256">
        <v>86</v>
      </c>
      <c r="F256" t="s">
        <v>14</v>
      </c>
      <c r="G256">
        <v>76</v>
      </c>
    </row>
    <row r="257" spans="1:7" x14ac:dyDescent="0.2">
      <c r="A257" t="s">
        <v>20</v>
      </c>
      <c r="B257">
        <v>6286</v>
      </c>
      <c r="F257" t="s">
        <v>14</v>
      </c>
      <c r="G257">
        <v>4428</v>
      </c>
    </row>
    <row r="258" spans="1:7" x14ac:dyDescent="0.2">
      <c r="A258" t="s">
        <v>20</v>
      </c>
      <c r="B258">
        <v>3727</v>
      </c>
      <c r="F258" t="s">
        <v>14</v>
      </c>
      <c r="G258">
        <v>58</v>
      </c>
    </row>
    <row r="259" spans="1:7" x14ac:dyDescent="0.2">
      <c r="A259" t="s">
        <v>20</v>
      </c>
      <c r="B259">
        <v>1605</v>
      </c>
      <c r="F259" t="s">
        <v>14</v>
      </c>
      <c r="G259">
        <v>111</v>
      </c>
    </row>
    <row r="260" spans="1:7" x14ac:dyDescent="0.2">
      <c r="A260" t="s">
        <v>20</v>
      </c>
      <c r="B260">
        <v>2120</v>
      </c>
      <c r="F260" t="s">
        <v>14</v>
      </c>
      <c r="G260">
        <v>2955</v>
      </c>
    </row>
    <row r="261" spans="1:7" x14ac:dyDescent="0.2">
      <c r="A261" t="s">
        <v>20</v>
      </c>
      <c r="B261">
        <v>50</v>
      </c>
      <c r="F261" t="s">
        <v>14</v>
      </c>
      <c r="G261">
        <v>1657</v>
      </c>
    </row>
    <row r="262" spans="1:7" x14ac:dyDescent="0.2">
      <c r="A262" t="s">
        <v>20</v>
      </c>
      <c r="B262">
        <v>2080</v>
      </c>
      <c r="F262" t="s">
        <v>14</v>
      </c>
      <c r="G262">
        <v>926</v>
      </c>
    </row>
    <row r="263" spans="1:7" x14ac:dyDescent="0.2">
      <c r="A263" t="s">
        <v>20</v>
      </c>
      <c r="B263">
        <v>2105</v>
      </c>
      <c r="F263" t="s">
        <v>14</v>
      </c>
      <c r="G263">
        <v>77</v>
      </c>
    </row>
    <row r="264" spans="1:7" x14ac:dyDescent="0.2">
      <c r="A264" t="s">
        <v>20</v>
      </c>
      <c r="B264">
        <v>2436</v>
      </c>
      <c r="F264" t="s">
        <v>14</v>
      </c>
      <c r="G264">
        <v>1748</v>
      </c>
    </row>
    <row r="265" spans="1:7" x14ac:dyDescent="0.2">
      <c r="A265" t="s">
        <v>20</v>
      </c>
      <c r="B265">
        <v>80</v>
      </c>
      <c r="F265" t="s">
        <v>14</v>
      </c>
      <c r="G265">
        <v>79</v>
      </c>
    </row>
    <row r="266" spans="1:7" x14ac:dyDescent="0.2">
      <c r="A266" t="s">
        <v>20</v>
      </c>
      <c r="B266">
        <v>42</v>
      </c>
      <c r="F266" t="s">
        <v>14</v>
      </c>
      <c r="G266">
        <v>889</v>
      </c>
    </row>
    <row r="267" spans="1:7" x14ac:dyDescent="0.2">
      <c r="A267" t="s">
        <v>20</v>
      </c>
      <c r="B267">
        <v>139</v>
      </c>
      <c r="F267" t="s">
        <v>14</v>
      </c>
      <c r="G267">
        <v>56</v>
      </c>
    </row>
    <row r="268" spans="1:7" x14ac:dyDescent="0.2">
      <c r="A268" t="s">
        <v>20</v>
      </c>
      <c r="B268">
        <v>159</v>
      </c>
      <c r="F268" t="s">
        <v>14</v>
      </c>
      <c r="G268">
        <v>1</v>
      </c>
    </row>
    <row r="269" spans="1:7" x14ac:dyDescent="0.2">
      <c r="A269" t="s">
        <v>20</v>
      </c>
      <c r="B269">
        <v>381</v>
      </c>
      <c r="F269" t="s">
        <v>14</v>
      </c>
      <c r="G269">
        <v>83</v>
      </c>
    </row>
    <row r="270" spans="1:7" x14ac:dyDescent="0.2">
      <c r="A270" t="s">
        <v>20</v>
      </c>
      <c r="B270">
        <v>194</v>
      </c>
      <c r="F270" t="s">
        <v>14</v>
      </c>
      <c r="G270">
        <v>2025</v>
      </c>
    </row>
    <row r="271" spans="1:7" x14ac:dyDescent="0.2">
      <c r="A271" t="s">
        <v>20</v>
      </c>
      <c r="B271">
        <v>106</v>
      </c>
      <c r="F271" t="s">
        <v>14</v>
      </c>
      <c r="G271">
        <v>14</v>
      </c>
    </row>
    <row r="272" spans="1:7" x14ac:dyDescent="0.2">
      <c r="A272" t="s">
        <v>20</v>
      </c>
      <c r="B272">
        <v>142</v>
      </c>
      <c r="F272" t="s">
        <v>14</v>
      </c>
      <c r="G272">
        <v>656</v>
      </c>
    </row>
    <row r="273" spans="1:7" x14ac:dyDescent="0.2">
      <c r="A273" t="s">
        <v>20</v>
      </c>
      <c r="B273">
        <v>211</v>
      </c>
      <c r="F273" t="s">
        <v>14</v>
      </c>
      <c r="G273">
        <v>1596</v>
      </c>
    </row>
    <row r="274" spans="1:7" x14ac:dyDescent="0.2">
      <c r="A274" t="s">
        <v>20</v>
      </c>
      <c r="B274">
        <v>2756</v>
      </c>
      <c r="F274" t="s">
        <v>14</v>
      </c>
      <c r="G274">
        <v>10</v>
      </c>
    </row>
    <row r="275" spans="1:7" x14ac:dyDescent="0.2">
      <c r="A275" t="s">
        <v>20</v>
      </c>
      <c r="B275">
        <v>173</v>
      </c>
      <c r="F275" t="s">
        <v>14</v>
      </c>
      <c r="G275">
        <v>1121</v>
      </c>
    </row>
    <row r="276" spans="1:7" x14ac:dyDescent="0.2">
      <c r="A276" t="s">
        <v>20</v>
      </c>
      <c r="B276">
        <v>87</v>
      </c>
      <c r="F276" t="s">
        <v>14</v>
      </c>
      <c r="G276">
        <v>15</v>
      </c>
    </row>
    <row r="277" spans="1:7" x14ac:dyDescent="0.2">
      <c r="A277" t="s">
        <v>20</v>
      </c>
      <c r="B277">
        <v>1572</v>
      </c>
      <c r="F277" t="s">
        <v>14</v>
      </c>
      <c r="G277">
        <v>191</v>
      </c>
    </row>
    <row r="278" spans="1:7" x14ac:dyDescent="0.2">
      <c r="A278" t="s">
        <v>20</v>
      </c>
      <c r="B278">
        <v>2346</v>
      </c>
      <c r="F278" t="s">
        <v>14</v>
      </c>
      <c r="G278">
        <v>16</v>
      </c>
    </row>
    <row r="279" spans="1:7" x14ac:dyDescent="0.2">
      <c r="A279" t="s">
        <v>20</v>
      </c>
      <c r="B279">
        <v>115</v>
      </c>
      <c r="F279" t="s">
        <v>14</v>
      </c>
      <c r="G279">
        <v>17</v>
      </c>
    </row>
    <row r="280" spans="1:7" x14ac:dyDescent="0.2">
      <c r="A280" t="s">
        <v>20</v>
      </c>
      <c r="B280">
        <v>85</v>
      </c>
      <c r="F280" t="s">
        <v>14</v>
      </c>
      <c r="G280">
        <v>34</v>
      </c>
    </row>
    <row r="281" spans="1:7" x14ac:dyDescent="0.2">
      <c r="A281" t="s">
        <v>20</v>
      </c>
      <c r="B281">
        <v>144</v>
      </c>
      <c r="F281" t="s">
        <v>14</v>
      </c>
      <c r="G281">
        <v>1</v>
      </c>
    </row>
    <row r="282" spans="1:7" x14ac:dyDescent="0.2">
      <c r="A282" t="s">
        <v>20</v>
      </c>
      <c r="B282">
        <v>2443</v>
      </c>
      <c r="F282" t="s">
        <v>14</v>
      </c>
      <c r="G282">
        <v>1274</v>
      </c>
    </row>
    <row r="283" spans="1:7" x14ac:dyDescent="0.2">
      <c r="A283" t="s">
        <v>20</v>
      </c>
      <c r="B283">
        <v>64</v>
      </c>
      <c r="F283" t="s">
        <v>14</v>
      </c>
      <c r="G283">
        <v>210</v>
      </c>
    </row>
    <row r="284" spans="1:7" x14ac:dyDescent="0.2">
      <c r="A284" t="s">
        <v>20</v>
      </c>
      <c r="B284">
        <v>268</v>
      </c>
      <c r="F284" t="s">
        <v>14</v>
      </c>
      <c r="G284">
        <v>248</v>
      </c>
    </row>
    <row r="285" spans="1:7" x14ac:dyDescent="0.2">
      <c r="A285" t="s">
        <v>20</v>
      </c>
      <c r="B285">
        <v>195</v>
      </c>
      <c r="F285" t="s">
        <v>14</v>
      </c>
      <c r="G285">
        <v>513</v>
      </c>
    </row>
    <row r="286" spans="1:7" x14ac:dyDescent="0.2">
      <c r="A286" t="s">
        <v>20</v>
      </c>
      <c r="B286">
        <v>186</v>
      </c>
      <c r="F286" t="s">
        <v>14</v>
      </c>
      <c r="G286">
        <v>3410</v>
      </c>
    </row>
    <row r="287" spans="1:7" x14ac:dyDescent="0.2">
      <c r="A287" t="s">
        <v>20</v>
      </c>
      <c r="B287">
        <v>460</v>
      </c>
      <c r="F287" t="s">
        <v>14</v>
      </c>
      <c r="G287">
        <v>10</v>
      </c>
    </row>
    <row r="288" spans="1:7" x14ac:dyDescent="0.2">
      <c r="A288" t="s">
        <v>20</v>
      </c>
      <c r="B288">
        <v>2528</v>
      </c>
      <c r="F288" t="s">
        <v>14</v>
      </c>
      <c r="G288">
        <v>2201</v>
      </c>
    </row>
    <row r="289" spans="1:7" x14ac:dyDescent="0.2">
      <c r="A289" t="s">
        <v>20</v>
      </c>
      <c r="B289">
        <v>3657</v>
      </c>
      <c r="F289" t="s">
        <v>14</v>
      </c>
      <c r="G289">
        <v>676</v>
      </c>
    </row>
    <row r="290" spans="1:7" x14ac:dyDescent="0.2">
      <c r="A290" t="s">
        <v>20</v>
      </c>
      <c r="B290">
        <v>131</v>
      </c>
      <c r="F290" t="s">
        <v>14</v>
      </c>
      <c r="G290">
        <v>831</v>
      </c>
    </row>
    <row r="291" spans="1:7" x14ac:dyDescent="0.2">
      <c r="A291" t="s">
        <v>20</v>
      </c>
      <c r="B291">
        <v>239</v>
      </c>
      <c r="F291" t="s">
        <v>14</v>
      </c>
      <c r="G291">
        <v>859</v>
      </c>
    </row>
    <row r="292" spans="1:7" x14ac:dyDescent="0.2">
      <c r="A292" t="s">
        <v>20</v>
      </c>
      <c r="B292">
        <v>78</v>
      </c>
      <c r="F292" t="s">
        <v>14</v>
      </c>
      <c r="G292">
        <v>45</v>
      </c>
    </row>
    <row r="293" spans="1:7" x14ac:dyDescent="0.2">
      <c r="A293" t="s">
        <v>20</v>
      </c>
      <c r="B293">
        <v>1773</v>
      </c>
      <c r="F293" t="s">
        <v>14</v>
      </c>
      <c r="G293">
        <v>6</v>
      </c>
    </row>
    <row r="294" spans="1:7" x14ac:dyDescent="0.2">
      <c r="A294" t="s">
        <v>20</v>
      </c>
      <c r="B294">
        <v>32</v>
      </c>
      <c r="F294" t="s">
        <v>14</v>
      </c>
      <c r="G294">
        <v>7</v>
      </c>
    </row>
    <row r="295" spans="1:7" x14ac:dyDescent="0.2">
      <c r="A295" t="s">
        <v>20</v>
      </c>
      <c r="B295">
        <v>369</v>
      </c>
      <c r="F295" t="s">
        <v>14</v>
      </c>
      <c r="G295">
        <v>31</v>
      </c>
    </row>
    <row r="296" spans="1:7" x14ac:dyDescent="0.2">
      <c r="A296" t="s">
        <v>20</v>
      </c>
      <c r="B296">
        <v>89</v>
      </c>
      <c r="F296" t="s">
        <v>14</v>
      </c>
      <c r="G296">
        <v>78</v>
      </c>
    </row>
    <row r="297" spans="1:7" x14ac:dyDescent="0.2">
      <c r="A297" t="s">
        <v>20</v>
      </c>
      <c r="B297">
        <v>147</v>
      </c>
      <c r="F297" t="s">
        <v>14</v>
      </c>
      <c r="G297">
        <v>1225</v>
      </c>
    </row>
    <row r="298" spans="1:7" x14ac:dyDescent="0.2">
      <c r="A298" t="s">
        <v>20</v>
      </c>
      <c r="B298">
        <v>126</v>
      </c>
      <c r="F298" t="s">
        <v>14</v>
      </c>
      <c r="G298">
        <v>1</v>
      </c>
    </row>
    <row r="299" spans="1:7" x14ac:dyDescent="0.2">
      <c r="A299" t="s">
        <v>20</v>
      </c>
      <c r="B299">
        <v>2218</v>
      </c>
      <c r="F299" t="s">
        <v>14</v>
      </c>
      <c r="G299">
        <v>67</v>
      </c>
    </row>
    <row r="300" spans="1:7" x14ac:dyDescent="0.2">
      <c r="A300" t="s">
        <v>20</v>
      </c>
      <c r="B300">
        <v>202</v>
      </c>
      <c r="F300" t="s">
        <v>14</v>
      </c>
      <c r="G300">
        <v>19</v>
      </c>
    </row>
    <row r="301" spans="1:7" x14ac:dyDescent="0.2">
      <c r="A301" t="s">
        <v>20</v>
      </c>
      <c r="B301">
        <v>140</v>
      </c>
      <c r="F301" t="s">
        <v>14</v>
      </c>
      <c r="G301">
        <v>2108</v>
      </c>
    </row>
    <row r="302" spans="1:7" x14ac:dyDescent="0.2">
      <c r="A302" t="s">
        <v>20</v>
      </c>
      <c r="B302">
        <v>1052</v>
      </c>
      <c r="F302" t="s">
        <v>14</v>
      </c>
      <c r="G302">
        <v>679</v>
      </c>
    </row>
    <row r="303" spans="1:7" x14ac:dyDescent="0.2">
      <c r="A303" t="s">
        <v>20</v>
      </c>
      <c r="B303">
        <v>247</v>
      </c>
      <c r="F303" t="s">
        <v>14</v>
      </c>
      <c r="G303">
        <v>36</v>
      </c>
    </row>
    <row r="304" spans="1:7" x14ac:dyDescent="0.2">
      <c r="A304" t="s">
        <v>20</v>
      </c>
      <c r="B304">
        <v>84</v>
      </c>
      <c r="F304" t="s">
        <v>14</v>
      </c>
      <c r="G304">
        <v>47</v>
      </c>
    </row>
    <row r="305" spans="1:7" x14ac:dyDescent="0.2">
      <c r="A305" t="s">
        <v>20</v>
      </c>
      <c r="B305">
        <v>88</v>
      </c>
      <c r="F305" t="s">
        <v>14</v>
      </c>
      <c r="G305">
        <v>70</v>
      </c>
    </row>
    <row r="306" spans="1:7" x14ac:dyDescent="0.2">
      <c r="A306" t="s">
        <v>20</v>
      </c>
      <c r="B306">
        <v>156</v>
      </c>
      <c r="F306" t="s">
        <v>14</v>
      </c>
      <c r="G306">
        <v>154</v>
      </c>
    </row>
    <row r="307" spans="1:7" x14ac:dyDescent="0.2">
      <c r="A307" t="s">
        <v>20</v>
      </c>
      <c r="B307">
        <v>2985</v>
      </c>
      <c r="F307" t="s">
        <v>14</v>
      </c>
      <c r="G307">
        <v>22</v>
      </c>
    </row>
    <row r="308" spans="1:7" x14ac:dyDescent="0.2">
      <c r="A308" t="s">
        <v>20</v>
      </c>
      <c r="B308">
        <v>762</v>
      </c>
      <c r="F308" t="s">
        <v>14</v>
      </c>
      <c r="G308">
        <v>1758</v>
      </c>
    </row>
    <row r="309" spans="1:7" x14ac:dyDescent="0.2">
      <c r="A309" t="s">
        <v>20</v>
      </c>
      <c r="B309">
        <v>554</v>
      </c>
      <c r="F309" t="s">
        <v>14</v>
      </c>
      <c r="G309">
        <v>94</v>
      </c>
    </row>
    <row r="310" spans="1:7" x14ac:dyDescent="0.2">
      <c r="A310" t="s">
        <v>20</v>
      </c>
      <c r="B310">
        <v>135</v>
      </c>
      <c r="F310" t="s">
        <v>14</v>
      </c>
      <c r="G310">
        <v>33</v>
      </c>
    </row>
    <row r="311" spans="1:7" x14ac:dyDescent="0.2">
      <c r="A311" t="s">
        <v>20</v>
      </c>
      <c r="B311">
        <v>122</v>
      </c>
      <c r="F311" t="s">
        <v>14</v>
      </c>
      <c r="G311">
        <v>1</v>
      </c>
    </row>
    <row r="312" spans="1:7" x14ac:dyDescent="0.2">
      <c r="A312" t="s">
        <v>20</v>
      </c>
      <c r="B312">
        <v>221</v>
      </c>
      <c r="F312" t="s">
        <v>14</v>
      </c>
      <c r="G312">
        <v>31</v>
      </c>
    </row>
    <row r="313" spans="1:7" x14ac:dyDescent="0.2">
      <c r="A313" t="s">
        <v>20</v>
      </c>
      <c r="B313">
        <v>126</v>
      </c>
      <c r="F313" t="s">
        <v>14</v>
      </c>
      <c r="G313">
        <v>35</v>
      </c>
    </row>
    <row r="314" spans="1:7" x14ac:dyDescent="0.2">
      <c r="A314" t="s">
        <v>20</v>
      </c>
      <c r="B314">
        <v>1022</v>
      </c>
      <c r="F314" t="s">
        <v>14</v>
      </c>
      <c r="G314">
        <v>63</v>
      </c>
    </row>
    <row r="315" spans="1:7" x14ac:dyDescent="0.2">
      <c r="A315" t="s">
        <v>20</v>
      </c>
      <c r="B315">
        <v>3177</v>
      </c>
      <c r="F315" t="s">
        <v>14</v>
      </c>
      <c r="G315">
        <v>526</v>
      </c>
    </row>
    <row r="316" spans="1:7" x14ac:dyDescent="0.2">
      <c r="A316" t="s">
        <v>20</v>
      </c>
      <c r="B316">
        <v>198</v>
      </c>
      <c r="F316" t="s">
        <v>14</v>
      </c>
      <c r="G316">
        <v>121</v>
      </c>
    </row>
    <row r="317" spans="1:7" x14ac:dyDescent="0.2">
      <c r="A317" t="s">
        <v>20</v>
      </c>
      <c r="B317">
        <v>85</v>
      </c>
      <c r="F317" t="s">
        <v>14</v>
      </c>
      <c r="G317">
        <v>67</v>
      </c>
    </row>
    <row r="318" spans="1:7" x14ac:dyDescent="0.2">
      <c r="A318" t="s">
        <v>20</v>
      </c>
      <c r="B318">
        <v>3596</v>
      </c>
      <c r="F318" t="s">
        <v>14</v>
      </c>
      <c r="G318">
        <v>57</v>
      </c>
    </row>
    <row r="319" spans="1:7" x14ac:dyDescent="0.2">
      <c r="A319" t="s">
        <v>20</v>
      </c>
      <c r="B319">
        <v>244</v>
      </c>
      <c r="F319" t="s">
        <v>14</v>
      </c>
      <c r="G319">
        <v>1229</v>
      </c>
    </row>
    <row r="320" spans="1:7" x14ac:dyDescent="0.2">
      <c r="A320" t="s">
        <v>20</v>
      </c>
      <c r="B320">
        <v>5180</v>
      </c>
      <c r="F320" t="s">
        <v>14</v>
      </c>
      <c r="G320">
        <v>12</v>
      </c>
    </row>
    <row r="321" spans="1:7" x14ac:dyDescent="0.2">
      <c r="A321" t="s">
        <v>20</v>
      </c>
      <c r="B321">
        <v>589</v>
      </c>
      <c r="F321" t="s">
        <v>14</v>
      </c>
      <c r="G321">
        <v>452</v>
      </c>
    </row>
    <row r="322" spans="1:7" x14ac:dyDescent="0.2">
      <c r="A322" t="s">
        <v>20</v>
      </c>
      <c r="B322">
        <v>2725</v>
      </c>
      <c r="F322" t="s">
        <v>14</v>
      </c>
      <c r="G322">
        <v>1886</v>
      </c>
    </row>
    <row r="323" spans="1:7" x14ac:dyDescent="0.2">
      <c r="A323" t="s">
        <v>20</v>
      </c>
      <c r="B323">
        <v>300</v>
      </c>
      <c r="F323" t="s">
        <v>14</v>
      </c>
      <c r="G323">
        <v>1825</v>
      </c>
    </row>
    <row r="324" spans="1:7" x14ac:dyDescent="0.2">
      <c r="A324" t="s">
        <v>20</v>
      </c>
      <c r="B324">
        <v>144</v>
      </c>
      <c r="F324" t="s">
        <v>14</v>
      </c>
      <c r="G324">
        <v>31</v>
      </c>
    </row>
    <row r="325" spans="1:7" x14ac:dyDescent="0.2">
      <c r="A325" t="s">
        <v>20</v>
      </c>
      <c r="B325">
        <v>87</v>
      </c>
      <c r="F325" t="s">
        <v>14</v>
      </c>
      <c r="G325">
        <v>107</v>
      </c>
    </row>
    <row r="326" spans="1:7" x14ac:dyDescent="0.2">
      <c r="A326" t="s">
        <v>20</v>
      </c>
      <c r="B326">
        <v>3116</v>
      </c>
      <c r="F326" t="s">
        <v>14</v>
      </c>
      <c r="G326">
        <v>27</v>
      </c>
    </row>
    <row r="327" spans="1:7" x14ac:dyDescent="0.2">
      <c r="A327" t="s">
        <v>20</v>
      </c>
      <c r="B327">
        <v>909</v>
      </c>
      <c r="F327" t="s">
        <v>14</v>
      </c>
      <c r="G327">
        <v>1221</v>
      </c>
    </row>
    <row r="328" spans="1:7" x14ac:dyDescent="0.2">
      <c r="A328" t="s">
        <v>20</v>
      </c>
      <c r="B328">
        <v>1613</v>
      </c>
      <c r="F328" t="s">
        <v>14</v>
      </c>
      <c r="G328">
        <v>1</v>
      </c>
    </row>
    <row r="329" spans="1:7" x14ac:dyDescent="0.2">
      <c r="A329" t="s">
        <v>20</v>
      </c>
      <c r="B329">
        <v>136</v>
      </c>
      <c r="F329" t="s">
        <v>14</v>
      </c>
      <c r="G329">
        <v>16</v>
      </c>
    </row>
    <row r="330" spans="1:7" x14ac:dyDescent="0.2">
      <c r="A330" t="s">
        <v>20</v>
      </c>
      <c r="B330">
        <v>130</v>
      </c>
      <c r="F330" t="s">
        <v>14</v>
      </c>
      <c r="G330">
        <v>41</v>
      </c>
    </row>
    <row r="331" spans="1:7" x14ac:dyDescent="0.2">
      <c r="A331" t="s">
        <v>20</v>
      </c>
      <c r="B331">
        <v>102</v>
      </c>
      <c r="F331" t="s">
        <v>14</v>
      </c>
      <c r="G331">
        <v>523</v>
      </c>
    </row>
    <row r="332" spans="1:7" x14ac:dyDescent="0.2">
      <c r="A332" t="s">
        <v>20</v>
      </c>
      <c r="B332">
        <v>4006</v>
      </c>
      <c r="F332" t="s">
        <v>14</v>
      </c>
      <c r="G332">
        <v>141</v>
      </c>
    </row>
    <row r="333" spans="1:7" x14ac:dyDescent="0.2">
      <c r="A333" t="s">
        <v>20</v>
      </c>
      <c r="B333">
        <v>1629</v>
      </c>
      <c r="F333" t="s">
        <v>14</v>
      </c>
      <c r="G333">
        <v>52</v>
      </c>
    </row>
    <row r="334" spans="1:7" x14ac:dyDescent="0.2">
      <c r="A334" t="s">
        <v>20</v>
      </c>
      <c r="B334">
        <v>2188</v>
      </c>
      <c r="F334" t="s">
        <v>14</v>
      </c>
      <c r="G334">
        <v>225</v>
      </c>
    </row>
    <row r="335" spans="1:7" x14ac:dyDescent="0.2">
      <c r="A335" t="s">
        <v>20</v>
      </c>
      <c r="B335">
        <v>2409</v>
      </c>
      <c r="F335" t="s">
        <v>14</v>
      </c>
      <c r="G335">
        <v>38</v>
      </c>
    </row>
    <row r="336" spans="1:7" x14ac:dyDescent="0.2">
      <c r="A336" t="s">
        <v>20</v>
      </c>
      <c r="B336">
        <v>194</v>
      </c>
      <c r="F336" t="s">
        <v>14</v>
      </c>
      <c r="G336">
        <v>15</v>
      </c>
    </row>
    <row r="337" spans="1:7" x14ac:dyDescent="0.2">
      <c r="A337" t="s">
        <v>20</v>
      </c>
      <c r="B337">
        <v>1140</v>
      </c>
      <c r="F337" t="s">
        <v>14</v>
      </c>
      <c r="G337">
        <v>37</v>
      </c>
    </row>
    <row r="338" spans="1:7" x14ac:dyDescent="0.2">
      <c r="A338" t="s">
        <v>20</v>
      </c>
      <c r="B338">
        <v>102</v>
      </c>
      <c r="F338" t="s">
        <v>14</v>
      </c>
      <c r="G338">
        <v>112</v>
      </c>
    </row>
    <row r="339" spans="1:7" x14ac:dyDescent="0.2">
      <c r="A339" t="s">
        <v>20</v>
      </c>
      <c r="B339">
        <v>2857</v>
      </c>
      <c r="F339" t="s">
        <v>14</v>
      </c>
      <c r="G339">
        <v>21</v>
      </c>
    </row>
    <row r="340" spans="1:7" x14ac:dyDescent="0.2">
      <c r="A340" t="s">
        <v>20</v>
      </c>
      <c r="B340">
        <v>107</v>
      </c>
      <c r="F340" t="s">
        <v>14</v>
      </c>
      <c r="G340">
        <v>67</v>
      </c>
    </row>
    <row r="341" spans="1:7" x14ac:dyDescent="0.2">
      <c r="A341" t="s">
        <v>20</v>
      </c>
      <c r="B341">
        <v>160</v>
      </c>
      <c r="F341" t="s">
        <v>14</v>
      </c>
      <c r="G341">
        <v>78</v>
      </c>
    </row>
    <row r="342" spans="1:7" x14ac:dyDescent="0.2">
      <c r="A342" t="s">
        <v>20</v>
      </c>
      <c r="B342">
        <v>2230</v>
      </c>
      <c r="F342" t="s">
        <v>14</v>
      </c>
      <c r="G342">
        <v>67</v>
      </c>
    </row>
    <row r="343" spans="1:7" x14ac:dyDescent="0.2">
      <c r="A343" t="s">
        <v>20</v>
      </c>
      <c r="B343">
        <v>316</v>
      </c>
      <c r="F343" t="s">
        <v>14</v>
      </c>
      <c r="G343">
        <v>263</v>
      </c>
    </row>
    <row r="344" spans="1:7" x14ac:dyDescent="0.2">
      <c r="A344" t="s">
        <v>20</v>
      </c>
      <c r="B344">
        <v>117</v>
      </c>
      <c r="F344" t="s">
        <v>14</v>
      </c>
      <c r="G344">
        <v>1691</v>
      </c>
    </row>
    <row r="345" spans="1:7" x14ac:dyDescent="0.2">
      <c r="A345" t="s">
        <v>20</v>
      </c>
      <c r="B345">
        <v>6406</v>
      </c>
      <c r="F345" t="s">
        <v>14</v>
      </c>
      <c r="G345">
        <v>181</v>
      </c>
    </row>
    <row r="346" spans="1:7" x14ac:dyDescent="0.2">
      <c r="A346" t="s">
        <v>20</v>
      </c>
      <c r="B346">
        <v>192</v>
      </c>
      <c r="F346" t="s">
        <v>14</v>
      </c>
      <c r="G346">
        <v>13</v>
      </c>
    </row>
    <row r="347" spans="1:7" x14ac:dyDescent="0.2">
      <c r="A347" t="s">
        <v>20</v>
      </c>
      <c r="B347">
        <v>26</v>
      </c>
      <c r="F347" t="s">
        <v>14</v>
      </c>
      <c r="G347">
        <v>1</v>
      </c>
    </row>
    <row r="348" spans="1:7" x14ac:dyDescent="0.2">
      <c r="A348" t="s">
        <v>20</v>
      </c>
      <c r="B348">
        <v>723</v>
      </c>
      <c r="F348" t="s">
        <v>14</v>
      </c>
      <c r="G348">
        <v>21</v>
      </c>
    </row>
    <row r="349" spans="1:7" x14ac:dyDescent="0.2">
      <c r="A349" t="s">
        <v>20</v>
      </c>
      <c r="B349">
        <v>170</v>
      </c>
      <c r="F349" t="s">
        <v>14</v>
      </c>
      <c r="G349">
        <v>830</v>
      </c>
    </row>
    <row r="350" spans="1:7" x14ac:dyDescent="0.2">
      <c r="A350" t="s">
        <v>20</v>
      </c>
      <c r="B350">
        <v>238</v>
      </c>
      <c r="F350" t="s">
        <v>14</v>
      </c>
      <c r="G350">
        <v>130</v>
      </c>
    </row>
    <row r="351" spans="1:7" x14ac:dyDescent="0.2">
      <c r="A351" t="s">
        <v>20</v>
      </c>
      <c r="B351">
        <v>55</v>
      </c>
      <c r="F351" t="s">
        <v>14</v>
      </c>
      <c r="G351">
        <v>55</v>
      </c>
    </row>
    <row r="352" spans="1:7" x14ac:dyDescent="0.2">
      <c r="A352" t="s">
        <v>20</v>
      </c>
      <c r="B352">
        <v>128</v>
      </c>
      <c r="F352" t="s">
        <v>14</v>
      </c>
      <c r="G352">
        <v>114</v>
      </c>
    </row>
    <row r="353" spans="1:7" x14ac:dyDescent="0.2">
      <c r="A353" t="s">
        <v>20</v>
      </c>
      <c r="B353">
        <v>2144</v>
      </c>
      <c r="F353" t="s">
        <v>14</v>
      </c>
      <c r="G353">
        <v>594</v>
      </c>
    </row>
    <row r="354" spans="1:7" x14ac:dyDescent="0.2">
      <c r="A354" t="s">
        <v>20</v>
      </c>
      <c r="B354">
        <v>2693</v>
      </c>
      <c r="F354" t="s">
        <v>14</v>
      </c>
      <c r="G354">
        <v>24</v>
      </c>
    </row>
    <row r="355" spans="1:7" x14ac:dyDescent="0.2">
      <c r="A355" t="s">
        <v>20</v>
      </c>
      <c r="B355">
        <v>432</v>
      </c>
      <c r="F355" t="s">
        <v>14</v>
      </c>
      <c r="G355">
        <v>252</v>
      </c>
    </row>
    <row r="356" spans="1:7" x14ac:dyDescent="0.2">
      <c r="A356" t="s">
        <v>20</v>
      </c>
      <c r="B356">
        <v>189</v>
      </c>
      <c r="F356" t="s">
        <v>14</v>
      </c>
      <c r="G356">
        <v>67</v>
      </c>
    </row>
    <row r="357" spans="1:7" x14ac:dyDescent="0.2">
      <c r="A357" t="s">
        <v>20</v>
      </c>
      <c r="B357">
        <v>154</v>
      </c>
      <c r="F357" t="s">
        <v>14</v>
      </c>
      <c r="G357">
        <v>742</v>
      </c>
    </row>
    <row r="358" spans="1:7" x14ac:dyDescent="0.2">
      <c r="A358" t="s">
        <v>20</v>
      </c>
      <c r="B358">
        <v>96</v>
      </c>
      <c r="F358" t="s">
        <v>14</v>
      </c>
      <c r="G358">
        <v>75</v>
      </c>
    </row>
    <row r="359" spans="1:7" x14ac:dyDescent="0.2">
      <c r="A359" t="s">
        <v>20</v>
      </c>
      <c r="B359">
        <v>3063</v>
      </c>
      <c r="F359" t="s">
        <v>14</v>
      </c>
      <c r="G359">
        <v>4405</v>
      </c>
    </row>
    <row r="360" spans="1:7" x14ac:dyDescent="0.2">
      <c r="A360" t="s">
        <v>20</v>
      </c>
      <c r="B360">
        <v>2266</v>
      </c>
      <c r="F360" t="s">
        <v>14</v>
      </c>
      <c r="G360">
        <v>92</v>
      </c>
    </row>
    <row r="361" spans="1:7" x14ac:dyDescent="0.2">
      <c r="A361" t="s">
        <v>20</v>
      </c>
      <c r="B361">
        <v>194</v>
      </c>
      <c r="F361" t="s">
        <v>14</v>
      </c>
      <c r="G361">
        <v>64</v>
      </c>
    </row>
    <row r="362" spans="1:7" x14ac:dyDescent="0.2">
      <c r="A362" t="s">
        <v>20</v>
      </c>
      <c r="B362">
        <v>129</v>
      </c>
      <c r="F362" t="s">
        <v>14</v>
      </c>
      <c r="G362">
        <v>64</v>
      </c>
    </row>
    <row r="363" spans="1:7" x14ac:dyDescent="0.2">
      <c r="A363" t="s">
        <v>20</v>
      </c>
      <c r="B363">
        <v>375</v>
      </c>
      <c r="F363" t="s">
        <v>14</v>
      </c>
      <c r="G363">
        <v>842</v>
      </c>
    </row>
    <row r="364" spans="1:7" x14ac:dyDescent="0.2">
      <c r="A364" t="s">
        <v>20</v>
      </c>
      <c r="B364">
        <v>409</v>
      </c>
      <c r="F364" t="s">
        <v>14</v>
      </c>
      <c r="G364">
        <v>112</v>
      </c>
    </row>
    <row r="365" spans="1:7" x14ac:dyDescent="0.2">
      <c r="A365" t="s">
        <v>20</v>
      </c>
      <c r="B365">
        <v>234</v>
      </c>
      <c r="F365" t="s">
        <v>14</v>
      </c>
      <c r="G365">
        <v>374</v>
      </c>
    </row>
    <row r="366" spans="1:7" x14ac:dyDescent="0.2">
      <c r="A366" t="s">
        <v>20</v>
      </c>
      <c r="B366">
        <v>3016</v>
      </c>
    </row>
    <row r="367" spans="1:7" x14ac:dyDescent="0.2">
      <c r="A367" t="s">
        <v>20</v>
      </c>
      <c r="B367">
        <v>264</v>
      </c>
    </row>
    <row r="368" spans="1:7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conditionalFormatting sqref="A2:A566 C2:C3">
    <cfRule type="containsText" dxfId="11" priority="13" operator="containsText" text="Failed">
      <formula>NOT(ISERROR(SEARCH("Failed",A2)))</formula>
    </cfRule>
    <cfRule type="containsText" dxfId="10" priority="14" operator="containsText" text="Canceled">
      <formula>NOT(ISERROR(SEARCH("Canceled",A2)))</formula>
    </cfRule>
    <cfRule type="containsText" dxfId="9" priority="15" operator="containsText" text="live">
      <formula>NOT(ISERROR(SEARCH("live",A2)))</formula>
    </cfRule>
    <cfRule type="containsText" dxfId="8" priority="16" operator="containsText" text="Successful">
      <formula>NOT(ISERROR(SEARCH("Successful",A2)))</formula>
    </cfRule>
  </conditionalFormatting>
  <conditionalFormatting sqref="F2:F365">
    <cfRule type="containsText" dxfId="7" priority="9" operator="containsText" text="Failed">
      <formula>NOT(ISERROR(SEARCH("Failed",F2)))</formula>
    </cfRule>
    <cfRule type="containsText" dxfId="6" priority="10" operator="containsText" text="Canceled">
      <formula>NOT(ISERROR(SEARCH("Canceled",F2)))</formula>
    </cfRule>
    <cfRule type="containsText" dxfId="5" priority="11" operator="containsText" text="live">
      <formula>NOT(ISERROR(SEARCH("live",F2)))</formula>
    </cfRule>
    <cfRule type="containsText" dxfId="4" priority="12" operator="containsText" text="Successful">
      <formula>NOT(ISERROR(SEARCH("Successful",F2)))</formula>
    </cfRule>
  </conditionalFormatting>
  <conditionalFormatting sqref="H2:H3">
    <cfRule type="containsText" dxfId="3" priority="1" operator="containsText" text="Failed">
      <formula>NOT(ISERROR(SEARCH("Failed",H2)))</formula>
    </cfRule>
    <cfRule type="containsText" dxfId="2" priority="2" operator="containsText" text="Canceled">
      <formula>NOT(ISERROR(SEARCH("Canceled",H2)))</formula>
    </cfRule>
    <cfRule type="containsText" dxfId="1" priority="3" operator="containsText" text="live">
      <formula>NOT(ISERROR(SEARCH("live",H2)))</formula>
    </cfRule>
    <cfRule type="containsText" dxfId="0" priority="4" operator="containsText" text="Successful">
      <formula>NOT(ISERROR(SEARCH("Successful",H2)))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Crowdfunding</vt:lpstr>
      <vt:lpstr>ParentCat</vt:lpstr>
      <vt:lpstr>SubCat</vt:lpstr>
      <vt:lpstr>DateCreated</vt:lpstr>
      <vt:lpstr>Outcomes</vt:lpstr>
      <vt:lpstr>Statistical Analysis</vt:lpstr>
      <vt:lpstr>backers_count</vt:lpstr>
      <vt:lpstr>goal</vt:lpstr>
      <vt:lpstr>Outcome</vt:lpstr>
      <vt:lpstr>pledged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Adrian Sandoval</cp:lastModifiedBy>
  <dcterms:created xsi:type="dcterms:W3CDTF">2021-09-29T18:52:28Z</dcterms:created>
  <dcterms:modified xsi:type="dcterms:W3CDTF">2023-06-05T22:34:43Z</dcterms:modified>
</cp:coreProperties>
</file>