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gust\Escritorio\Blackjack\"/>
    </mc:Choice>
  </mc:AlternateContent>
  <xr:revisionPtr revIDLastSave="0" documentId="13_ncr:1_{95BFD2C0-A9CD-4816-A936-3DC5854CDC1C}" xr6:coauthVersionLast="47" xr6:coauthVersionMax="47" xr10:uidLastSave="{00000000-0000-0000-0000-000000000000}"/>
  <bookViews>
    <workbookView xWindow="-108" yWindow="-108" windowWidth="23256" windowHeight="12456" tabRatio="905" xr2:uid="{8AC81D11-7479-4F3D-9118-63F65E9A6504}"/>
  </bookViews>
  <sheets>
    <sheet name="Jugada Óptima" sheetId="14" r:id="rId1"/>
    <sheet name="Previsional" sheetId="16" r:id="rId2"/>
    <sheet name="Ventaja" sheetId="12" r:id="rId3"/>
    <sheet name="Valor esperado" sheetId="11" r:id="rId4"/>
    <sheet name="prob" sheetId="10" r:id="rId5"/>
    <sheet name="PQDR" sheetId="9" r:id="rId6"/>
    <sheet name="Separar" sheetId="1" r:id="rId7"/>
    <sheet name="PQD" sheetId="7" r:id="rId8"/>
    <sheet name="PQ" sheetId="6" r:id="rId9"/>
    <sheet name="Doblarse" sheetId="4" r:id="rId10"/>
    <sheet name="Pedir" sheetId="3" r:id="rId11"/>
    <sheet name="Quedarse" sheetId="2" r:id="rId12"/>
    <sheet name="Rendirse" sheetId="8" r:id="rId13"/>
    <sheet name="Repartidor" sheetId="5" r:id="rId14"/>
    <sheet name="Opcione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3" i="2"/>
  <c r="D77" i="10"/>
  <c r="B77" i="10"/>
  <c r="B2" i="10" s="1"/>
  <c r="AV11" i="5"/>
  <c r="O11" i="5"/>
  <c r="O8" i="5"/>
  <c r="P8" i="5"/>
  <c r="P11" i="5"/>
  <c r="M29" i="10"/>
  <c r="M41" i="10"/>
  <c r="O25" i="11"/>
  <c r="Q25" i="12"/>
  <c r="T35" i="10"/>
  <c r="T34" i="10"/>
  <c r="T33" i="10"/>
  <c r="T32" i="10"/>
  <c r="T31" i="10"/>
  <c r="T30" i="10"/>
  <c r="T29" i="10"/>
  <c r="T28" i="10"/>
  <c r="T27" i="10"/>
  <c r="T26" i="10"/>
  <c r="T25" i="10"/>
  <c r="T24" i="10"/>
  <c r="T23" i="10"/>
  <c r="T22" i="10"/>
  <c r="T21" i="10"/>
  <c r="T20" i="10"/>
  <c r="T19" i="10"/>
  <c r="T18" i="10"/>
  <c r="T17" i="10"/>
  <c r="B12" i="5"/>
  <c r="K7" i="5"/>
  <c r="J7" i="5"/>
  <c r="K29" i="4"/>
  <c r="J29" i="4"/>
  <c r="I29" i="4"/>
  <c r="H29" i="4"/>
  <c r="G29" i="4"/>
  <c r="F29" i="4"/>
  <c r="E29" i="4"/>
  <c r="D29" i="4"/>
  <c r="C29" i="4"/>
  <c r="B29" i="4"/>
  <c r="K28" i="4"/>
  <c r="J28" i="4"/>
  <c r="I28" i="4"/>
  <c r="H28" i="4"/>
  <c r="G28" i="4"/>
  <c r="F28" i="4"/>
  <c r="E28" i="4"/>
  <c r="D28" i="4"/>
  <c r="C28" i="4"/>
  <c r="B28" i="4"/>
  <c r="K27" i="4"/>
  <c r="J27" i="4"/>
  <c r="I27" i="4"/>
  <c r="H27" i="4"/>
  <c r="G27" i="4"/>
  <c r="F27" i="4"/>
  <c r="E27" i="4"/>
  <c r="D27" i="4"/>
  <c r="C27" i="4"/>
  <c r="B27" i="4"/>
  <c r="K26" i="4"/>
  <c r="J26" i="4"/>
  <c r="I26" i="4"/>
  <c r="H26" i="4"/>
  <c r="G26" i="4"/>
  <c r="F26" i="4"/>
  <c r="E26" i="4"/>
  <c r="D26" i="4"/>
  <c r="C26" i="4"/>
  <c r="B26" i="4"/>
  <c r="K25" i="4"/>
  <c r="J25" i="4"/>
  <c r="I25" i="4"/>
  <c r="H25" i="4"/>
  <c r="G25" i="4"/>
  <c r="F25" i="4"/>
  <c r="E25" i="4"/>
  <c r="D25" i="4"/>
  <c r="C25" i="4"/>
  <c r="B25" i="4"/>
  <c r="K24" i="4"/>
  <c r="J24" i="4"/>
  <c r="I24" i="4"/>
  <c r="H24" i="4"/>
  <c r="G24" i="4"/>
  <c r="F24" i="4"/>
  <c r="E24" i="4"/>
  <c r="D24" i="4"/>
  <c r="C24" i="4"/>
  <c r="B24" i="4"/>
  <c r="K23" i="4"/>
  <c r="J23" i="4"/>
  <c r="I23" i="4"/>
  <c r="H23" i="4"/>
  <c r="G23" i="4"/>
  <c r="F23" i="4"/>
  <c r="E23" i="4"/>
  <c r="D23" i="4"/>
  <c r="C23" i="4"/>
  <c r="B23" i="4"/>
  <c r="K22" i="4"/>
  <c r="J22" i="4"/>
  <c r="I22" i="4"/>
  <c r="H22" i="4"/>
  <c r="G22" i="4"/>
  <c r="F22" i="4"/>
  <c r="E22" i="4"/>
  <c r="D22" i="4"/>
  <c r="C22" i="4"/>
  <c r="B22" i="4"/>
  <c r="K21" i="4"/>
  <c r="J21" i="4"/>
  <c r="I21" i="4"/>
  <c r="H21" i="4"/>
  <c r="G21" i="4"/>
  <c r="F21" i="4"/>
  <c r="E21" i="4"/>
  <c r="D21" i="4"/>
  <c r="C21" i="4"/>
  <c r="B21" i="4"/>
  <c r="K20" i="4"/>
  <c r="J20" i="4"/>
  <c r="I20" i="4"/>
  <c r="H20" i="4"/>
  <c r="G20" i="4"/>
  <c r="F20" i="4"/>
  <c r="E20" i="4"/>
  <c r="D20" i="4"/>
  <c r="C20" i="4"/>
  <c r="B20" i="4"/>
  <c r="K19" i="4"/>
  <c r="J19" i="4"/>
  <c r="I19" i="4"/>
  <c r="H19" i="4"/>
  <c r="G19" i="4"/>
  <c r="F19" i="4"/>
  <c r="E19" i="4"/>
  <c r="D19" i="4"/>
  <c r="C19" i="4"/>
  <c r="B19" i="4"/>
  <c r="K29" i="11" l="1"/>
  <c r="K29" i="12" s="1"/>
  <c r="J29" i="11"/>
  <c r="J29" i="12" s="1"/>
  <c r="I29" i="11"/>
  <c r="I29" i="12" s="1"/>
  <c r="H29" i="11"/>
  <c r="H29" i="12" s="1"/>
  <c r="G29" i="11"/>
  <c r="G29" i="12" s="1"/>
  <c r="F29" i="11"/>
  <c r="F29" i="12" s="1"/>
  <c r="E29" i="11"/>
  <c r="E29" i="12" s="1"/>
  <c r="D29" i="11"/>
  <c r="D29" i="12" s="1"/>
  <c r="C29" i="11"/>
  <c r="C29" i="12" s="1"/>
  <c r="B29" i="11"/>
  <c r="B29" i="12" s="1"/>
  <c r="K19" i="8"/>
  <c r="K18" i="8"/>
  <c r="K17" i="8"/>
  <c r="K16" i="8"/>
  <c r="K15" i="8"/>
  <c r="K14" i="8"/>
  <c r="K13" i="8"/>
  <c r="K12" i="8"/>
  <c r="K11" i="8"/>
  <c r="K10" i="8"/>
  <c r="K9" i="8"/>
  <c r="K8" i="8"/>
  <c r="K7" i="8"/>
  <c r="K6" i="8"/>
  <c r="K5" i="8"/>
  <c r="K4" i="8"/>
  <c r="K3" i="8"/>
  <c r="K2" i="8"/>
  <c r="J2" i="8"/>
  <c r="I2" i="8"/>
  <c r="H2" i="8"/>
  <c r="G2" i="8"/>
  <c r="F2" i="8"/>
  <c r="E2" i="8"/>
  <c r="D2" i="8"/>
  <c r="C2" i="8"/>
  <c r="J19" i="8"/>
  <c r="I19" i="8"/>
  <c r="H19" i="8"/>
  <c r="G19" i="8"/>
  <c r="F19" i="8"/>
  <c r="E19" i="8"/>
  <c r="D19" i="8"/>
  <c r="C19" i="8"/>
  <c r="B19" i="8"/>
  <c r="J18" i="8"/>
  <c r="I18" i="8"/>
  <c r="H18" i="8"/>
  <c r="G18" i="8"/>
  <c r="F18" i="8"/>
  <c r="E18" i="8"/>
  <c r="D18" i="8"/>
  <c r="C18" i="8"/>
  <c r="B18" i="8"/>
  <c r="J17" i="8"/>
  <c r="I17" i="8"/>
  <c r="H17" i="8"/>
  <c r="G17" i="8"/>
  <c r="F17" i="8"/>
  <c r="E17" i="8"/>
  <c r="D17" i="8"/>
  <c r="C17" i="8"/>
  <c r="B17" i="8"/>
  <c r="J16" i="8"/>
  <c r="I16" i="8"/>
  <c r="H16" i="8"/>
  <c r="G16" i="8"/>
  <c r="F16" i="8"/>
  <c r="E16" i="8"/>
  <c r="D16" i="8"/>
  <c r="C16" i="8"/>
  <c r="B16" i="8"/>
  <c r="J15" i="8"/>
  <c r="I15" i="8"/>
  <c r="H15" i="8"/>
  <c r="G15" i="8"/>
  <c r="F15" i="8"/>
  <c r="E15" i="8"/>
  <c r="D15" i="8"/>
  <c r="C15" i="8"/>
  <c r="B15" i="8"/>
  <c r="J14" i="8"/>
  <c r="I14" i="8"/>
  <c r="H14" i="8"/>
  <c r="G14" i="8"/>
  <c r="F14" i="8"/>
  <c r="E14" i="8"/>
  <c r="D14" i="8"/>
  <c r="C14" i="8"/>
  <c r="B14" i="8"/>
  <c r="J13" i="8"/>
  <c r="I13" i="8"/>
  <c r="H13" i="8"/>
  <c r="G13" i="8"/>
  <c r="F13" i="8"/>
  <c r="E13" i="8"/>
  <c r="D13" i="8"/>
  <c r="C13" i="8"/>
  <c r="B13" i="8"/>
  <c r="J12" i="8"/>
  <c r="I12" i="8"/>
  <c r="H12" i="8"/>
  <c r="G12" i="8"/>
  <c r="F12" i="8"/>
  <c r="E12" i="8"/>
  <c r="D12" i="8"/>
  <c r="C12" i="8"/>
  <c r="B12" i="8"/>
  <c r="J11" i="8"/>
  <c r="I11" i="8"/>
  <c r="H11" i="8"/>
  <c r="G11" i="8"/>
  <c r="F11" i="8"/>
  <c r="E11" i="8"/>
  <c r="D11" i="8"/>
  <c r="C11" i="8"/>
  <c r="B11" i="8"/>
  <c r="J10" i="8"/>
  <c r="I10" i="8"/>
  <c r="H10" i="8"/>
  <c r="G10" i="8"/>
  <c r="F10" i="8"/>
  <c r="E10" i="8"/>
  <c r="D10" i="8"/>
  <c r="C10" i="8"/>
  <c r="B10" i="8"/>
  <c r="J9" i="8"/>
  <c r="I9" i="8"/>
  <c r="H9" i="8"/>
  <c r="G9" i="8"/>
  <c r="F9" i="8"/>
  <c r="E9" i="8"/>
  <c r="D9" i="8"/>
  <c r="C9" i="8"/>
  <c r="B9" i="8"/>
  <c r="J8" i="8"/>
  <c r="I8" i="8"/>
  <c r="H8" i="8"/>
  <c r="G8" i="8"/>
  <c r="F8" i="8"/>
  <c r="E8" i="8"/>
  <c r="D8" i="8"/>
  <c r="C8" i="8"/>
  <c r="B8" i="8"/>
  <c r="J7" i="8"/>
  <c r="I7" i="8"/>
  <c r="H7" i="8"/>
  <c r="G7" i="8"/>
  <c r="F7" i="8"/>
  <c r="E7" i="8"/>
  <c r="D7" i="8"/>
  <c r="C7" i="8"/>
  <c r="B7" i="8"/>
  <c r="J6" i="8"/>
  <c r="I6" i="8"/>
  <c r="H6" i="8"/>
  <c r="G6" i="8"/>
  <c r="F6" i="8"/>
  <c r="E6" i="8"/>
  <c r="D6" i="8"/>
  <c r="C6" i="8"/>
  <c r="B6" i="8"/>
  <c r="J5" i="8"/>
  <c r="I5" i="8"/>
  <c r="H5" i="8"/>
  <c r="G5" i="8"/>
  <c r="F5" i="8"/>
  <c r="E5" i="8"/>
  <c r="D5" i="8"/>
  <c r="C5" i="8"/>
  <c r="B5" i="8"/>
  <c r="J4" i="8"/>
  <c r="I4" i="8"/>
  <c r="H4" i="8"/>
  <c r="G4" i="8"/>
  <c r="F4" i="8"/>
  <c r="E4" i="8"/>
  <c r="D4" i="8"/>
  <c r="C4" i="8"/>
  <c r="B4" i="8"/>
  <c r="J3" i="8"/>
  <c r="I3" i="8"/>
  <c r="H3" i="8"/>
  <c r="G3" i="8"/>
  <c r="F3" i="8"/>
  <c r="E3" i="8"/>
  <c r="D3" i="8"/>
  <c r="C3" i="8"/>
  <c r="B3" i="8"/>
  <c r="B2" i="8"/>
  <c r="P51" i="12"/>
  <c r="B44" i="12"/>
  <c r="B48" i="12"/>
  <c r="B36" i="10"/>
  <c r="B78" i="10"/>
  <c r="I3" i="10" s="1"/>
  <c r="K51" i="3"/>
  <c r="J51" i="3"/>
  <c r="I51" i="3"/>
  <c r="H51" i="3"/>
  <c r="G51" i="3"/>
  <c r="F51" i="3"/>
  <c r="E51" i="3"/>
  <c r="D51" i="3"/>
  <c r="C51" i="3"/>
  <c r="B51" i="3"/>
  <c r="K29" i="6"/>
  <c r="J29" i="6"/>
  <c r="I29" i="6"/>
  <c r="H29" i="6"/>
  <c r="G29" i="6"/>
  <c r="F29" i="6"/>
  <c r="E29" i="6"/>
  <c r="D29" i="6"/>
  <c r="C29" i="6"/>
  <c r="B29" i="6"/>
  <c r="K28" i="6"/>
  <c r="J28" i="6"/>
  <c r="I28" i="6"/>
  <c r="H28" i="6"/>
  <c r="G28" i="6"/>
  <c r="F28" i="6"/>
  <c r="E28" i="6"/>
  <c r="D28" i="6"/>
  <c r="C28" i="6"/>
  <c r="B28" i="6"/>
  <c r="K27" i="6"/>
  <c r="J27" i="6"/>
  <c r="I27" i="6"/>
  <c r="H27" i="6"/>
  <c r="G27" i="6"/>
  <c r="F27" i="6"/>
  <c r="E27" i="6"/>
  <c r="D27" i="6"/>
  <c r="C27" i="6"/>
  <c r="B27" i="6"/>
  <c r="K26" i="6"/>
  <c r="J26" i="6"/>
  <c r="I26" i="6"/>
  <c r="H26" i="6"/>
  <c r="G26" i="6"/>
  <c r="F26" i="6"/>
  <c r="E26" i="6"/>
  <c r="D26" i="6"/>
  <c r="C26" i="6"/>
  <c r="B26" i="6"/>
  <c r="K25" i="6"/>
  <c r="J25" i="6"/>
  <c r="I25" i="6"/>
  <c r="H25" i="6"/>
  <c r="G25" i="6"/>
  <c r="F25" i="6"/>
  <c r="E25" i="6"/>
  <c r="D25" i="6"/>
  <c r="C25" i="6"/>
  <c r="B25" i="6"/>
  <c r="K24" i="6"/>
  <c r="J24" i="6"/>
  <c r="I24" i="6"/>
  <c r="H24" i="6"/>
  <c r="G24" i="6"/>
  <c r="F24" i="6"/>
  <c r="E24" i="6"/>
  <c r="D24" i="6"/>
  <c r="C24" i="6"/>
  <c r="B24" i="6"/>
  <c r="K23" i="6"/>
  <c r="J23" i="6"/>
  <c r="I23" i="6"/>
  <c r="H23" i="6"/>
  <c r="G23" i="6"/>
  <c r="F23" i="6"/>
  <c r="E23" i="6"/>
  <c r="D23" i="6"/>
  <c r="C23" i="6"/>
  <c r="B23" i="6"/>
  <c r="K22" i="6"/>
  <c r="J22" i="6"/>
  <c r="I22" i="6"/>
  <c r="H22" i="6"/>
  <c r="G22" i="6"/>
  <c r="F22" i="6"/>
  <c r="E22" i="6"/>
  <c r="D22" i="6"/>
  <c r="C22" i="6"/>
  <c r="B22" i="6"/>
  <c r="K21" i="6"/>
  <c r="J21" i="6"/>
  <c r="I21" i="6"/>
  <c r="H21" i="6"/>
  <c r="G21" i="6"/>
  <c r="F21" i="6"/>
  <c r="E21" i="6"/>
  <c r="D21" i="6"/>
  <c r="C21" i="6"/>
  <c r="B21" i="6"/>
  <c r="K20" i="6"/>
  <c r="J20" i="6"/>
  <c r="I20" i="6"/>
  <c r="H20" i="6"/>
  <c r="G20" i="6"/>
  <c r="F20" i="6"/>
  <c r="E20" i="6"/>
  <c r="D20" i="6"/>
  <c r="C20" i="6"/>
  <c r="B20" i="6"/>
  <c r="P13" i="5"/>
  <c r="P12" i="5"/>
  <c r="A34" i="12"/>
  <c r="A35" i="12" s="1"/>
  <c r="A36" i="12" s="1"/>
  <c r="A37" i="12" s="1"/>
  <c r="A38" i="12" s="1"/>
  <c r="A39" i="12" s="1"/>
  <c r="A40" i="12" s="1"/>
  <c r="A33" i="12"/>
  <c r="A22" i="12"/>
  <c r="A23" i="12" s="1"/>
  <c r="A24" i="12" s="1"/>
  <c r="A25" i="12" s="1"/>
  <c r="A26" i="12" s="1"/>
  <c r="A27" i="12" s="1"/>
  <c r="A28" i="12" s="1"/>
  <c r="A29" i="12" s="1"/>
  <c r="A3" i="12"/>
  <c r="A4" i="12" s="1"/>
  <c r="A5" i="12" s="1"/>
  <c r="A6" i="12" s="1"/>
  <c r="A7" i="12" s="1"/>
  <c r="A8" i="12" s="1"/>
  <c r="A9" i="12" s="1"/>
  <c r="A10" i="12" s="1"/>
  <c r="A11" i="12" s="1"/>
  <c r="A12" i="12" s="1"/>
  <c r="A13" i="12" s="1"/>
  <c r="A14" i="12" s="1"/>
  <c r="A15" i="12" s="1"/>
  <c r="A16" i="12" s="1"/>
  <c r="A33" i="11"/>
  <c r="A34" i="11" s="1"/>
  <c r="A35" i="11" s="1"/>
  <c r="A36" i="11" s="1"/>
  <c r="A37" i="11" s="1"/>
  <c r="A38" i="11" s="1"/>
  <c r="A39" i="11" s="1"/>
  <c r="A40" i="11" s="1"/>
  <c r="A22" i="11"/>
  <c r="A23" i="11" s="1"/>
  <c r="A24" i="11" s="1"/>
  <c r="A25" i="11" s="1"/>
  <c r="A26" i="11" s="1"/>
  <c r="A27" i="11" s="1"/>
  <c r="A28" i="11" s="1"/>
  <c r="A29" i="11" s="1"/>
  <c r="A3" i="11"/>
  <c r="A4" i="11" s="1"/>
  <c r="A5" i="11" s="1"/>
  <c r="A6" i="11" s="1"/>
  <c r="A7" i="11" s="1"/>
  <c r="A8" i="11" s="1"/>
  <c r="A9" i="11" s="1"/>
  <c r="A10" i="11" s="1"/>
  <c r="A11" i="11" s="1"/>
  <c r="A12" i="11" s="1"/>
  <c r="A13" i="11" s="1"/>
  <c r="A14" i="11" s="1"/>
  <c r="A15" i="11" s="1"/>
  <c r="A16" i="11" s="1"/>
  <c r="M30" i="10"/>
  <c r="J41" i="10"/>
  <c r="K40" i="10"/>
  <c r="K41" i="10"/>
  <c r="I41" i="10"/>
  <c r="K39" i="10"/>
  <c r="K38" i="10"/>
  <c r="K37" i="10"/>
  <c r="K36" i="10"/>
  <c r="K35" i="10"/>
  <c r="K34" i="10"/>
  <c r="K33" i="10"/>
  <c r="K32" i="10"/>
  <c r="J40" i="10"/>
  <c r="J39" i="10"/>
  <c r="J38" i="10"/>
  <c r="J37" i="10"/>
  <c r="J36" i="10"/>
  <c r="J35" i="10"/>
  <c r="J34" i="10"/>
  <c r="J33" i="10"/>
  <c r="J32" i="10"/>
  <c r="I40" i="10"/>
  <c r="H40" i="10"/>
  <c r="G40" i="10"/>
  <c r="F40" i="10"/>
  <c r="E40" i="10"/>
  <c r="D40" i="10"/>
  <c r="C40" i="10"/>
  <c r="B40" i="10"/>
  <c r="H41" i="10"/>
  <c r="G41" i="10"/>
  <c r="F41" i="10"/>
  <c r="E41" i="10"/>
  <c r="D41" i="10"/>
  <c r="C41" i="10"/>
  <c r="B41" i="10"/>
  <c r="I39" i="10"/>
  <c r="H39" i="10"/>
  <c r="G39" i="10"/>
  <c r="F39" i="10"/>
  <c r="E39" i="10"/>
  <c r="D39" i="10"/>
  <c r="C39" i="10"/>
  <c r="B39" i="10"/>
  <c r="I38" i="10"/>
  <c r="H38" i="10"/>
  <c r="G38" i="10"/>
  <c r="F38" i="10"/>
  <c r="E38" i="10"/>
  <c r="D38" i="10"/>
  <c r="C38" i="10"/>
  <c r="B38" i="10"/>
  <c r="I37" i="10"/>
  <c r="H37" i="10"/>
  <c r="G37" i="10"/>
  <c r="F37" i="10"/>
  <c r="E37" i="10"/>
  <c r="D37" i="10"/>
  <c r="C37" i="10"/>
  <c r="B37" i="10"/>
  <c r="I36" i="10"/>
  <c r="H36" i="10"/>
  <c r="G36" i="10"/>
  <c r="F36" i="10"/>
  <c r="E36" i="10"/>
  <c r="D36" i="10"/>
  <c r="C36" i="10"/>
  <c r="I35" i="10"/>
  <c r="H35" i="10"/>
  <c r="G35" i="10"/>
  <c r="F35" i="10"/>
  <c r="E35" i="10"/>
  <c r="D35" i="10"/>
  <c r="C35" i="10"/>
  <c r="B35" i="10"/>
  <c r="I34" i="10"/>
  <c r="H34" i="10"/>
  <c r="G34" i="10"/>
  <c r="F34" i="10"/>
  <c r="E34" i="10"/>
  <c r="D34" i="10"/>
  <c r="C34" i="10"/>
  <c r="B34" i="10"/>
  <c r="I33" i="10"/>
  <c r="H33" i="10"/>
  <c r="G33" i="10"/>
  <c r="F33" i="10"/>
  <c r="E33" i="10"/>
  <c r="D33" i="10"/>
  <c r="C33" i="10"/>
  <c r="B33" i="10"/>
  <c r="I32" i="10"/>
  <c r="H32" i="10"/>
  <c r="G32" i="10"/>
  <c r="F32" i="10"/>
  <c r="E32" i="10"/>
  <c r="D32" i="10"/>
  <c r="C32" i="10"/>
  <c r="B32" i="10"/>
  <c r="J29" i="10"/>
  <c r="K29" i="10"/>
  <c r="K28" i="10"/>
  <c r="J28" i="10"/>
  <c r="K27" i="10"/>
  <c r="J27" i="10"/>
  <c r="K26" i="10"/>
  <c r="J26" i="10"/>
  <c r="K25" i="10"/>
  <c r="J25" i="10"/>
  <c r="K24" i="10"/>
  <c r="J24" i="10"/>
  <c r="K23" i="10"/>
  <c r="J23" i="10"/>
  <c r="K22" i="10"/>
  <c r="J22" i="10"/>
  <c r="K21" i="10"/>
  <c r="J21" i="10"/>
  <c r="I29" i="10"/>
  <c r="H29" i="10"/>
  <c r="G29" i="10"/>
  <c r="F29" i="10"/>
  <c r="E29" i="10"/>
  <c r="D29" i="10"/>
  <c r="C29" i="10"/>
  <c r="B29" i="10"/>
  <c r="I28" i="10"/>
  <c r="H28" i="10"/>
  <c r="G28" i="10"/>
  <c r="F28" i="10"/>
  <c r="E28" i="10"/>
  <c r="D28" i="10"/>
  <c r="C28" i="10"/>
  <c r="B28" i="10"/>
  <c r="I27" i="10"/>
  <c r="H27" i="10"/>
  <c r="G27" i="10"/>
  <c r="F27" i="10"/>
  <c r="E27" i="10"/>
  <c r="D27" i="10"/>
  <c r="C27" i="10"/>
  <c r="B27" i="10"/>
  <c r="I26" i="10"/>
  <c r="H26" i="10"/>
  <c r="G26" i="10"/>
  <c r="F26" i="10"/>
  <c r="E26" i="10"/>
  <c r="D26" i="10"/>
  <c r="C26" i="10"/>
  <c r="B26" i="10"/>
  <c r="I25" i="10"/>
  <c r="H25" i="10"/>
  <c r="G25" i="10"/>
  <c r="F25" i="10"/>
  <c r="E25" i="10"/>
  <c r="D25" i="10"/>
  <c r="C25" i="10"/>
  <c r="B25" i="10"/>
  <c r="I24" i="10"/>
  <c r="H24" i="10"/>
  <c r="G24" i="10"/>
  <c r="F24" i="10"/>
  <c r="E24" i="10"/>
  <c r="D24" i="10"/>
  <c r="C24" i="10"/>
  <c r="B24" i="10"/>
  <c r="I23" i="10"/>
  <c r="H23" i="10"/>
  <c r="G23" i="10"/>
  <c r="F23" i="10"/>
  <c r="E23" i="10"/>
  <c r="D23" i="10"/>
  <c r="C23" i="10"/>
  <c r="B23" i="10"/>
  <c r="I22" i="10"/>
  <c r="H22" i="10"/>
  <c r="G22" i="10"/>
  <c r="F22" i="10"/>
  <c r="E22" i="10"/>
  <c r="D22" i="10"/>
  <c r="C22" i="10"/>
  <c r="B22" i="10"/>
  <c r="I21" i="10"/>
  <c r="H21" i="10"/>
  <c r="G21" i="10"/>
  <c r="F21" i="10"/>
  <c r="E21" i="10"/>
  <c r="D21" i="10"/>
  <c r="C21" i="10"/>
  <c r="B21" i="10"/>
  <c r="F2" i="10"/>
  <c r="D2" i="10"/>
  <c r="B92" i="10"/>
  <c r="B91" i="10"/>
  <c r="I16" i="10" s="1"/>
  <c r="B90" i="10"/>
  <c r="I15" i="10" s="1"/>
  <c r="B89" i="10"/>
  <c r="I14" i="10" s="1"/>
  <c r="B88" i="10"/>
  <c r="I13" i="10" s="1"/>
  <c r="B87" i="10"/>
  <c r="I12" i="10" s="1"/>
  <c r="B86" i="10"/>
  <c r="I11" i="10" s="1"/>
  <c r="B85" i="10"/>
  <c r="I10" i="10" s="1"/>
  <c r="B84" i="10"/>
  <c r="I9" i="10" s="1"/>
  <c r="B83" i="10"/>
  <c r="I8" i="10" s="1"/>
  <c r="B82" i="10"/>
  <c r="I7" i="10" s="1"/>
  <c r="B81" i="10"/>
  <c r="I6" i="10" s="1"/>
  <c r="B80" i="10"/>
  <c r="I5" i="10" s="1"/>
  <c r="B79" i="10"/>
  <c r="I4" i="10" s="1"/>
  <c r="J68" i="10"/>
  <c r="J67" i="10"/>
  <c r="J66" i="10"/>
  <c r="J65" i="10"/>
  <c r="J64" i="10"/>
  <c r="J63" i="10"/>
  <c r="J62" i="10"/>
  <c r="J61" i="10"/>
  <c r="I69" i="10"/>
  <c r="H69" i="10"/>
  <c r="G69" i="10"/>
  <c r="F69" i="10"/>
  <c r="E69" i="10"/>
  <c r="D69" i="10"/>
  <c r="C69" i="10"/>
  <c r="B69" i="10"/>
  <c r="I68" i="10"/>
  <c r="H68" i="10"/>
  <c r="G68" i="10"/>
  <c r="F68" i="10"/>
  <c r="E68" i="10"/>
  <c r="D68" i="10"/>
  <c r="C68" i="10"/>
  <c r="B68" i="10"/>
  <c r="I67" i="10"/>
  <c r="H67" i="10"/>
  <c r="G67" i="10"/>
  <c r="F67" i="10"/>
  <c r="E67" i="10"/>
  <c r="D67" i="10"/>
  <c r="C67" i="10"/>
  <c r="B67" i="10"/>
  <c r="I66" i="10"/>
  <c r="H66" i="10"/>
  <c r="G66" i="10"/>
  <c r="F66" i="10"/>
  <c r="E66" i="10"/>
  <c r="D66" i="10"/>
  <c r="C66" i="10"/>
  <c r="B66" i="10"/>
  <c r="I65" i="10"/>
  <c r="H65" i="10"/>
  <c r="G65" i="10"/>
  <c r="F65" i="10"/>
  <c r="E65" i="10"/>
  <c r="D65" i="10"/>
  <c r="C65" i="10"/>
  <c r="B65" i="10"/>
  <c r="I64" i="10"/>
  <c r="H64" i="10"/>
  <c r="G64" i="10"/>
  <c r="F64" i="10"/>
  <c r="E64" i="10"/>
  <c r="D64" i="10"/>
  <c r="C64" i="10"/>
  <c r="B64" i="10"/>
  <c r="I63" i="10"/>
  <c r="H63" i="10"/>
  <c r="G63" i="10"/>
  <c r="F63" i="10"/>
  <c r="E63" i="10"/>
  <c r="D63" i="10"/>
  <c r="C63" i="10"/>
  <c r="B63" i="10"/>
  <c r="I62" i="10"/>
  <c r="H62" i="10"/>
  <c r="G62" i="10"/>
  <c r="F62" i="10"/>
  <c r="E62" i="10"/>
  <c r="D62" i="10"/>
  <c r="C62" i="10"/>
  <c r="B62" i="10"/>
  <c r="I61" i="10"/>
  <c r="H61" i="10"/>
  <c r="G61" i="10"/>
  <c r="F61" i="10"/>
  <c r="E61" i="10"/>
  <c r="D61" i="10"/>
  <c r="C61" i="10"/>
  <c r="B61" i="10"/>
  <c r="A62" i="10"/>
  <c r="C60" i="10"/>
  <c r="D60" i="10" s="1"/>
  <c r="E60" i="10" s="1"/>
  <c r="F60" i="10" s="1"/>
  <c r="G60" i="10" s="1"/>
  <c r="H60" i="10" s="1"/>
  <c r="I60" i="10" s="1"/>
  <c r="J60" i="10" s="1"/>
  <c r="A78" i="10"/>
  <c r="A79" i="10" s="1"/>
  <c r="A80" i="10" s="1"/>
  <c r="A81" i="10" s="1"/>
  <c r="A82" i="10" s="1"/>
  <c r="A83" i="10" s="1"/>
  <c r="A84" i="10" s="1"/>
  <c r="A85" i="10" s="1"/>
  <c r="A86" i="10" s="1"/>
  <c r="A87" i="10" s="1"/>
  <c r="A88" i="10" s="1"/>
  <c r="A89" i="10" s="1"/>
  <c r="A90" i="10" s="1"/>
  <c r="A91" i="10" s="1"/>
  <c r="A92" i="10" s="1"/>
  <c r="I54" i="10"/>
  <c r="H54" i="10"/>
  <c r="G54" i="10"/>
  <c r="F54" i="10"/>
  <c r="E54" i="10"/>
  <c r="D54" i="10"/>
  <c r="C54" i="10"/>
  <c r="B54" i="10"/>
  <c r="J53" i="10"/>
  <c r="H53" i="10"/>
  <c r="G53" i="10"/>
  <c r="F53" i="10"/>
  <c r="E53" i="10"/>
  <c r="D53" i="10"/>
  <c r="C53" i="10"/>
  <c r="B53" i="10"/>
  <c r="J52" i="10"/>
  <c r="I52" i="10"/>
  <c r="G52" i="10"/>
  <c r="F52" i="10"/>
  <c r="E52" i="10"/>
  <c r="D52" i="10"/>
  <c r="C52" i="10"/>
  <c r="B52" i="10"/>
  <c r="J51" i="10"/>
  <c r="I51" i="10"/>
  <c r="H51" i="10"/>
  <c r="F51" i="10"/>
  <c r="E51" i="10"/>
  <c r="D51" i="10"/>
  <c r="C51" i="10"/>
  <c r="B51" i="10"/>
  <c r="J50" i="10"/>
  <c r="I50" i="10"/>
  <c r="H50" i="10"/>
  <c r="G50" i="10"/>
  <c r="E50" i="10"/>
  <c r="D50" i="10"/>
  <c r="C50" i="10"/>
  <c r="B50" i="10"/>
  <c r="J49" i="10"/>
  <c r="I49" i="10"/>
  <c r="H49" i="10"/>
  <c r="G49" i="10"/>
  <c r="F49" i="10"/>
  <c r="D49" i="10"/>
  <c r="C49" i="10"/>
  <c r="B49" i="10"/>
  <c r="J48" i="10"/>
  <c r="I48" i="10"/>
  <c r="H48" i="10"/>
  <c r="G48" i="10"/>
  <c r="F48" i="10"/>
  <c r="E48" i="10"/>
  <c r="C48" i="10"/>
  <c r="B48" i="10"/>
  <c r="J47" i="10"/>
  <c r="I47" i="10"/>
  <c r="H47" i="10"/>
  <c r="G47" i="10"/>
  <c r="F47" i="10"/>
  <c r="E47" i="10"/>
  <c r="D47" i="10"/>
  <c r="B47" i="10"/>
  <c r="J46" i="10"/>
  <c r="I46" i="10"/>
  <c r="H46" i="10"/>
  <c r="G46" i="10"/>
  <c r="F46" i="10"/>
  <c r="E46" i="10"/>
  <c r="D46" i="10"/>
  <c r="C46" i="10"/>
  <c r="D45" i="10"/>
  <c r="E45" i="10" s="1"/>
  <c r="F45" i="10" s="1"/>
  <c r="G45" i="10" s="1"/>
  <c r="H45" i="10" s="1"/>
  <c r="I45" i="10" s="1"/>
  <c r="J45" i="10" s="1"/>
  <c r="C45" i="10"/>
  <c r="A48" i="10"/>
  <c r="A49" i="10" s="1"/>
  <c r="A50" i="10" s="1"/>
  <c r="A51" i="10" s="1"/>
  <c r="A52" i="10" s="1"/>
  <c r="A53" i="10" s="1"/>
  <c r="A54" i="10" s="1"/>
  <c r="A47" i="10"/>
  <c r="A34" i="10"/>
  <c r="A35" i="10" s="1"/>
  <c r="A36" i="10" s="1"/>
  <c r="A37" i="10" s="1"/>
  <c r="A38" i="10" s="1"/>
  <c r="A39" i="10" s="1"/>
  <c r="A40" i="10" s="1"/>
  <c r="A33" i="10"/>
  <c r="A23" i="10"/>
  <c r="A24" i="10" s="1"/>
  <c r="A25" i="10" s="1"/>
  <c r="A26" i="10" s="1"/>
  <c r="A27" i="10" s="1"/>
  <c r="A28" i="10" s="1"/>
  <c r="A29" i="10" s="1"/>
  <c r="A22" i="10"/>
  <c r="A16" i="10"/>
  <c r="A4" i="10"/>
  <c r="A5" i="10" s="1"/>
  <c r="A6" i="10" s="1"/>
  <c r="A7" i="10" s="1"/>
  <c r="A8" i="10" s="1"/>
  <c r="A9" i="10" s="1"/>
  <c r="A10" i="10" s="1"/>
  <c r="A11" i="10" s="1"/>
  <c r="A12" i="10" s="1"/>
  <c r="A13" i="10" s="1"/>
  <c r="A14" i="10" s="1"/>
  <c r="A15" i="10" s="1"/>
  <c r="A3" i="10"/>
  <c r="A31" i="1"/>
  <c r="A32" i="1" s="1"/>
  <c r="A33" i="1" s="1"/>
  <c r="A34" i="1" s="1"/>
  <c r="A35" i="1" s="1"/>
  <c r="A36" i="1" s="1"/>
  <c r="A37" i="1" s="1"/>
  <c r="A38" i="1" s="1"/>
  <c r="A18" i="1"/>
  <c r="A19" i="1" s="1"/>
  <c r="A20" i="1" s="1"/>
  <c r="A21" i="1" s="1"/>
  <c r="A22" i="1" s="1"/>
  <c r="A23" i="1" s="1"/>
  <c r="A24" i="1" s="1"/>
  <c r="A17" i="1"/>
  <c r="A3" i="1"/>
  <c r="A4" i="1" s="1"/>
  <c r="A5" i="1" s="1"/>
  <c r="A6" i="1" s="1"/>
  <c r="A7" i="1" s="1"/>
  <c r="A8" i="1" s="1"/>
  <c r="A9" i="1" s="1"/>
  <c r="A10" i="1" s="1"/>
  <c r="K29" i="9"/>
  <c r="J29" i="9"/>
  <c r="I29" i="9"/>
  <c r="H29" i="9"/>
  <c r="G29" i="9"/>
  <c r="F29" i="9"/>
  <c r="E29" i="9"/>
  <c r="D29" i="9"/>
  <c r="C29" i="9"/>
  <c r="B29" i="9"/>
  <c r="K28" i="9"/>
  <c r="J28" i="9"/>
  <c r="I28" i="9"/>
  <c r="H28" i="9"/>
  <c r="G28" i="9"/>
  <c r="F28" i="9"/>
  <c r="E28" i="9"/>
  <c r="D28" i="9"/>
  <c r="C28" i="9"/>
  <c r="B28" i="9"/>
  <c r="K27" i="9"/>
  <c r="J27" i="9"/>
  <c r="I27" i="9"/>
  <c r="H27" i="9"/>
  <c r="G27" i="9"/>
  <c r="F27" i="9"/>
  <c r="E27" i="9"/>
  <c r="D27" i="9"/>
  <c r="C27" i="9"/>
  <c r="B27" i="9"/>
  <c r="K26" i="9"/>
  <c r="J26" i="9"/>
  <c r="I26" i="9"/>
  <c r="H26" i="9"/>
  <c r="G26" i="9"/>
  <c r="F26" i="9"/>
  <c r="E26" i="9"/>
  <c r="D26" i="9"/>
  <c r="C26" i="9"/>
  <c r="B26" i="9"/>
  <c r="K25" i="9"/>
  <c r="J25" i="9"/>
  <c r="I25" i="9"/>
  <c r="H25" i="9"/>
  <c r="G25" i="9"/>
  <c r="F25" i="9"/>
  <c r="E25" i="9"/>
  <c r="D25" i="9"/>
  <c r="C25" i="9"/>
  <c r="B25" i="9"/>
  <c r="K24" i="9"/>
  <c r="J24" i="9"/>
  <c r="I24" i="9"/>
  <c r="H24" i="9"/>
  <c r="G24" i="9"/>
  <c r="F24" i="9"/>
  <c r="E24" i="9"/>
  <c r="D24" i="9"/>
  <c r="C24" i="9"/>
  <c r="B24" i="9"/>
  <c r="K23" i="9"/>
  <c r="J23" i="9"/>
  <c r="I23" i="9"/>
  <c r="H23" i="9"/>
  <c r="G23" i="9"/>
  <c r="F23" i="9"/>
  <c r="E23" i="9"/>
  <c r="D23" i="9"/>
  <c r="C23" i="9"/>
  <c r="B23" i="9"/>
  <c r="K22" i="9"/>
  <c r="J22" i="9"/>
  <c r="I22" i="9"/>
  <c r="H22" i="9"/>
  <c r="G22" i="9"/>
  <c r="F22" i="9"/>
  <c r="E22" i="9"/>
  <c r="D22" i="9"/>
  <c r="C22" i="9"/>
  <c r="B22" i="9"/>
  <c r="K21" i="9"/>
  <c r="J21" i="9"/>
  <c r="I21" i="9"/>
  <c r="H21" i="9"/>
  <c r="G21" i="9"/>
  <c r="F21" i="9"/>
  <c r="E21" i="9"/>
  <c r="D21" i="9"/>
  <c r="C21" i="9"/>
  <c r="B21" i="9"/>
  <c r="K20" i="9"/>
  <c r="J20" i="9"/>
  <c r="I20" i="9"/>
  <c r="H20" i="9"/>
  <c r="G20" i="9"/>
  <c r="F20" i="9"/>
  <c r="E20" i="9"/>
  <c r="D20" i="9"/>
  <c r="C20" i="9"/>
  <c r="B20" i="9"/>
  <c r="K29" i="7"/>
  <c r="J29" i="7"/>
  <c r="I29" i="7"/>
  <c r="H29" i="7"/>
  <c r="G29" i="7"/>
  <c r="F29" i="7"/>
  <c r="E29" i="7"/>
  <c r="D29" i="7"/>
  <c r="C29" i="7"/>
  <c r="B29" i="7"/>
  <c r="K28" i="7"/>
  <c r="J28" i="7"/>
  <c r="I28" i="7"/>
  <c r="H28" i="7"/>
  <c r="G28" i="7"/>
  <c r="F28" i="7"/>
  <c r="E28" i="7"/>
  <c r="D28" i="7"/>
  <c r="C28" i="7"/>
  <c r="B28" i="7"/>
  <c r="K27" i="7"/>
  <c r="J27" i="7"/>
  <c r="I27" i="7"/>
  <c r="H27" i="7"/>
  <c r="G27" i="7"/>
  <c r="F27" i="7"/>
  <c r="E27" i="7"/>
  <c r="D27" i="7"/>
  <c r="C27" i="7"/>
  <c r="B27" i="7"/>
  <c r="K26" i="7"/>
  <c r="J26" i="7"/>
  <c r="I26" i="7"/>
  <c r="H26" i="7"/>
  <c r="G26" i="7"/>
  <c r="F26" i="7"/>
  <c r="E26" i="7"/>
  <c r="D26" i="7"/>
  <c r="C26" i="7"/>
  <c r="B26" i="7"/>
  <c r="K25" i="7"/>
  <c r="J25" i="7"/>
  <c r="I25" i="7"/>
  <c r="H25" i="7"/>
  <c r="G25" i="7"/>
  <c r="F25" i="7"/>
  <c r="E25" i="7"/>
  <c r="D25" i="7"/>
  <c r="C25" i="7"/>
  <c r="B25" i="7"/>
  <c r="K24" i="7"/>
  <c r="J24" i="7"/>
  <c r="I24" i="7"/>
  <c r="H24" i="7"/>
  <c r="G24" i="7"/>
  <c r="F24" i="7"/>
  <c r="E24" i="7"/>
  <c r="D24" i="7"/>
  <c r="C24" i="7"/>
  <c r="B24" i="7"/>
  <c r="K23" i="7"/>
  <c r="J23" i="7"/>
  <c r="I23" i="7"/>
  <c r="H23" i="7"/>
  <c r="G23" i="7"/>
  <c r="F23" i="7"/>
  <c r="E23" i="7"/>
  <c r="D23" i="7"/>
  <c r="C23" i="7"/>
  <c r="B23" i="7"/>
  <c r="K22" i="7"/>
  <c r="J22" i="7"/>
  <c r="I22" i="7"/>
  <c r="H22" i="7"/>
  <c r="G22" i="7"/>
  <c r="F22" i="7"/>
  <c r="E22" i="7"/>
  <c r="D22" i="7"/>
  <c r="C22" i="7"/>
  <c r="B22" i="7"/>
  <c r="K21" i="7"/>
  <c r="J21" i="7"/>
  <c r="I21" i="7"/>
  <c r="H21" i="7"/>
  <c r="G21" i="7"/>
  <c r="F21" i="7"/>
  <c r="E21" i="7"/>
  <c r="D21" i="7"/>
  <c r="C21" i="7"/>
  <c r="B21" i="7"/>
  <c r="K20" i="7"/>
  <c r="J20" i="7"/>
  <c r="I20" i="7"/>
  <c r="H20" i="7"/>
  <c r="G20" i="7"/>
  <c r="F20" i="7"/>
  <c r="E20" i="7"/>
  <c r="D20" i="7"/>
  <c r="C20" i="7"/>
  <c r="B20" i="7"/>
  <c r="K51" i="4"/>
  <c r="J51" i="4"/>
  <c r="I51" i="4"/>
  <c r="H51" i="4"/>
  <c r="G51" i="4"/>
  <c r="F51" i="4"/>
  <c r="E51" i="4"/>
  <c r="D51" i="4"/>
  <c r="C51" i="4"/>
  <c r="B51" i="4"/>
  <c r="B16" i="5"/>
  <c r="K6" i="5"/>
  <c r="K5" i="5"/>
  <c r="J6" i="5"/>
  <c r="J5" i="5"/>
  <c r="P16" i="5"/>
  <c r="AU16" i="5" s="1"/>
  <c r="O16" i="5" s="1"/>
  <c r="AZ16" i="5"/>
  <c r="AY16" i="5"/>
  <c r="AX16" i="5"/>
  <c r="AW16" i="5"/>
  <c r="AV16" i="5"/>
  <c r="AZ15" i="5"/>
  <c r="AY15" i="5"/>
  <c r="AX15" i="5"/>
  <c r="AW15" i="5"/>
  <c r="AV15" i="5"/>
  <c r="P15" i="5" s="1"/>
  <c r="AU15" i="5" s="1"/>
  <c r="O15" i="5" s="1"/>
  <c r="AT15" i="5" s="1"/>
  <c r="N15" i="5" s="1"/>
  <c r="AZ14" i="5"/>
  <c r="AY14" i="5"/>
  <c r="AX14" i="5"/>
  <c r="AW14" i="5"/>
  <c r="AV14" i="5"/>
  <c r="P14" i="5" s="1"/>
  <c r="AU14" i="5" s="1"/>
  <c r="O14" i="5" s="1"/>
  <c r="AZ13" i="5"/>
  <c r="AY13" i="5"/>
  <c r="AX13" i="5"/>
  <c r="AW13" i="5"/>
  <c r="AV13" i="5"/>
  <c r="AU13" i="5" s="1"/>
  <c r="O13" i="5" s="1"/>
  <c r="AZ12" i="5"/>
  <c r="AY12" i="5"/>
  <c r="AX12" i="5"/>
  <c r="AW12" i="5"/>
  <c r="AV12" i="5"/>
  <c r="AZ11" i="5"/>
  <c r="AY11" i="5"/>
  <c r="AX11" i="5"/>
  <c r="AW11" i="5"/>
  <c r="C2" i="10" l="1"/>
  <c r="E2" i="10"/>
  <c r="G2" i="10"/>
  <c r="H2" i="10"/>
  <c r="I2" i="10"/>
  <c r="J2" i="10"/>
  <c r="K2" i="10"/>
  <c r="K9" i="10"/>
  <c r="K3" i="10"/>
  <c r="K11" i="10"/>
  <c r="K4" i="10"/>
  <c r="K12" i="10"/>
  <c r="K5" i="10"/>
  <c r="K13" i="10"/>
  <c r="K6" i="10"/>
  <c r="K14" i="10"/>
  <c r="K10" i="10"/>
  <c r="K7" i="10"/>
  <c r="K15" i="10"/>
  <c r="K8" i="10"/>
  <c r="K16" i="10"/>
  <c r="J10" i="10"/>
  <c r="J9" i="10"/>
  <c r="J3" i="10"/>
  <c r="J11" i="10"/>
  <c r="J4" i="10"/>
  <c r="J12" i="10"/>
  <c r="J5" i="10"/>
  <c r="J13" i="10"/>
  <c r="J6" i="10"/>
  <c r="J14" i="10"/>
  <c r="J7" i="10"/>
  <c r="J15" i="10"/>
  <c r="J8" i="10"/>
  <c r="J16" i="10"/>
  <c r="B3" i="10"/>
  <c r="D7" i="10"/>
  <c r="D13" i="10"/>
  <c r="D3" i="10"/>
  <c r="B8" i="10"/>
  <c r="B14" i="10"/>
  <c r="G3" i="10"/>
  <c r="D8" i="10"/>
  <c r="D14" i="10"/>
  <c r="B5" i="10"/>
  <c r="B9" i="10"/>
  <c r="B15" i="10"/>
  <c r="D5" i="10"/>
  <c r="D9" i="10"/>
  <c r="D15" i="10"/>
  <c r="B6" i="10"/>
  <c r="B11" i="10"/>
  <c r="B16" i="10"/>
  <c r="D6" i="10"/>
  <c r="D11" i="10"/>
  <c r="D16" i="10"/>
  <c r="B7" i="10"/>
  <c r="B13" i="10"/>
  <c r="B4" i="10"/>
  <c r="B10" i="10"/>
  <c r="B12" i="10"/>
  <c r="C3" i="10"/>
  <c r="C4" i="10"/>
  <c r="C5" i="10"/>
  <c r="C6" i="10"/>
  <c r="C7" i="10"/>
  <c r="C8" i="10"/>
  <c r="C9" i="10"/>
  <c r="C10" i="10"/>
  <c r="C11" i="10"/>
  <c r="C12" i="10"/>
  <c r="C13" i="10"/>
  <c r="C14" i="10"/>
  <c r="C15" i="10"/>
  <c r="C16" i="10"/>
  <c r="D10" i="10"/>
  <c r="E3" i="10"/>
  <c r="E4" i="10"/>
  <c r="E5" i="10"/>
  <c r="E6" i="10"/>
  <c r="E7" i="10"/>
  <c r="E8" i="10"/>
  <c r="E9" i="10"/>
  <c r="E10" i="10"/>
  <c r="E11" i="10"/>
  <c r="E12" i="10"/>
  <c r="E13" i="10"/>
  <c r="E14" i="10"/>
  <c r="E15" i="10"/>
  <c r="E16" i="10"/>
  <c r="D4" i="10"/>
  <c r="F3" i="10"/>
  <c r="F4" i="10"/>
  <c r="F5" i="10"/>
  <c r="F6" i="10"/>
  <c r="F7" i="10"/>
  <c r="F8" i="10"/>
  <c r="F9" i="10"/>
  <c r="F10" i="10"/>
  <c r="F11" i="10"/>
  <c r="F12" i="10"/>
  <c r="F13" i="10"/>
  <c r="F14" i="10"/>
  <c r="F15" i="10"/>
  <c r="F16" i="10"/>
  <c r="G4" i="10"/>
  <c r="G5" i="10"/>
  <c r="G6" i="10"/>
  <c r="G7" i="10"/>
  <c r="G8" i="10"/>
  <c r="G9" i="10"/>
  <c r="G10" i="10"/>
  <c r="G11" i="10"/>
  <c r="G12" i="10"/>
  <c r="G13" i="10"/>
  <c r="G14" i="10"/>
  <c r="G15" i="10"/>
  <c r="G16" i="10"/>
  <c r="D12" i="10"/>
  <c r="H3" i="10"/>
  <c r="H4" i="10"/>
  <c r="H5" i="10"/>
  <c r="H6" i="10"/>
  <c r="H7" i="10"/>
  <c r="H8" i="10"/>
  <c r="H9" i="10"/>
  <c r="H10" i="10"/>
  <c r="H11" i="10"/>
  <c r="H12" i="10"/>
  <c r="H13" i="10"/>
  <c r="H14" i="10"/>
  <c r="H15" i="10"/>
  <c r="H16" i="10"/>
  <c r="A63" i="10"/>
  <c r="AU11" i="5"/>
  <c r="AT11" i="5" s="1"/>
  <c r="N11" i="5" s="1"/>
  <c r="P17" i="5"/>
  <c r="AT16" i="5"/>
  <c r="N16" i="5" s="1"/>
  <c r="AT14" i="5"/>
  <c r="N14" i="5" s="1"/>
  <c r="AT13" i="5"/>
  <c r="N13" i="5" s="1"/>
  <c r="AS15" i="5"/>
  <c r="M15" i="5" s="1"/>
  <c r="AU12" i="5"/>
  <c r="O12" i="5" s="1"/>
  <c r="T2" i="10" l="1"/>
  <c r="T3" i="10"/>
  <c r="T10" i="10"/>
  <c r="T8" i="10"/>
  <c r="T6" i="10"/>
  <c r="T7" i="10"/>
  <c r="T15" i="10"/>
  <c r="T11" i="10"/>
  <c r="T13" i="10"/>
  <c r="T14" i="10"/>
  <c r="T9" i="10"/>
  <c r="T4" i="10"/>
  <c r="T12" i="10"/>
  <c r="T16" i="10"/>
  <c r="T5" i="10"/>
  <c r="M16" i="10"/>
  <c r="M44" i="10" s="1"/>
  <c r="A64" i="10"/>
  <c r="O17" i="5"/>
  <c r="AS14" i="5"/>
  <c r="M14" i="5" s="1"/>
  <c r="AT12" i="5"/>
  <c r="N12" i="5" s="1"/>
  <c r="N17" i="5" s="1"/>
  <c r="AS16" i="5"/>
  <c r="M16" i="5" s="1"/>
  <c r="AS13" i="5"/>
  <c r="M13" i="5" s="1"/>
  <c r="AR15" i="5"/>
  <c r="L15" i="5" s="1"/>
  <c r="AS11" i="5"/>
  <c r="M11" i="5" s="1"/>
  <c r="T37" i="10" l="1"/>
  <c r="A65" i="10"/>
  <c r="AR13" i="5"/>
  <c r="L13" i="5" s="1"/>
  <c r="J4" i="5" s="1"/>
  <c r="AS12" i="5"/>
  <c r="M12" i="5" s="1"/>
  <c r="M17" i="5" s="1"/>
  <c r="AQ15" i="5"/>
  <c r="J15" i="5"/>
  <c r="AR16" i="5"/>
  <c r="L16" i="5" s="1"/>
  <c r="AR11" i="5"/>
  <c r="L11" i="5" s="1"/>
  <c r="AR14" i="5"/>
  <c r="L14" i="5" s="1"/>
  <c r="J2" i="5" l="1"/>
  <c r="AQ11" i="5"/>
  <c r="K11" i="5" s="1"/>
  <c r="J15" i="2"/>
  <c r="A66" i="10"/>
  <c r="K15" i="5"/>
  <c r="I15" i="5" s="1"/>
  <c r="I6" i="5" s="1"/>
  <c r="AK15" i="5"/>
  <c r="AJ15" i="5" s="1"/>
  <c r="AI15" i="5" s="1"/>
  <c r="AH15" i="5" s="1"/>
  <c r="AG15" i="5" s="1"/>
  <c r="G15" i="5"/>
  <c r="AR12" i="5"/>
  <c r="L12" i="5" s="1"/>
  <c r="J16" i="5"/>
  <c r="AQ16" i="5"/>
  <c r="J14" i="5"/>
  <c r="AQ14" i="5"/>
  <c r="J11" i="5"/>
  <c r="AQ13" i="5"/>
  <c r="J13" i="5"/>
  <c r="J37" i="2" l="1"/>
  <c r="J47" i="2"/>
  <c r="L17" i="5"/>
  <c r="J3" i="5"/>
  <c r="A67" i="10"/>
  <c r="K13" i="5"/>
  <c r="I13" i="5" s="1"/>
  <c r="AK13" i="5"/>
  <c r="AJ13" i="5" s="1"/>
  <c r="AI13" i="5" s="1"/>
  <c r="AH13" i="5" s="1"/>
  <c r="AG13" i="5" s="1"/>
  <c r="K4" i="5" s="1"/>
  <c r="AK11" i="5"/>
  <c r="AJ11" i="5" s="1"/>
  <c r="AI11" i="5" s="1"/>
  <c r="AH11" i="5" s="1"/>
  <c r="E15" i="5"/>
  <c r="G6" i="5"/>
  <c r="J17" i="5"/>
  <c r="K14" i="5"/>
  <c r="I14" i="5" s="1"/>
  <c r="AK14" i="5"/>
  <c r="AJ14" i="5" s="1"/>
  <c r="AI14" i="5" s="1"/>
  <c r="AH14" i="5" s="1"/>
  <c r="AG14" i="5" s="1"/>
  <c r="K16" i="5"/>
  <c r="I16" i="5" s="1"/>
  <c r="AK16" i="5"/>
  <c r="AJ16" i="5" s="1"/>
  <c r="AI16" i="5" s="1"/>
  <c r="AH16" i="5" s="1"/>
  <c r="AG16" i="5" s="1"/>
  <c r="H15" i="5"/>
  <c r="H16" i="5"/>
  <c r="J12" i="5"/>
  <c r="AQ12" i="5"/>
  <c r="AG11" i="5" l="1"/>
  <c r="K2" i="5" s="1"/>
  <c r="K15" i="2" s="1"/>
  <c r="K37" i="2" s="1"/>
  <c r="H13" i="5"/>
  <c r="J16" i="2"/>
  <c r="J8" i="5"/>
  <c r="J17" i="2"/>
  <c r="J19" i="2"/>
  <c r="J2" i="2"/>
  <c r="J3" i="2" s="1"/>
  <c r="J4" i="2" s="1"/>
  <c r="J18" i="2"/>
  <c r="A68" i="10"/>
  <c r="G14" i="5"/>
  <c r="G5" i="5" s="1"/>
  <c r="I5" i="5"/>
  <c r="I11" i="5"/>
  <c r="F16" i="5"/>
  <c r="H7" i="5"/>
  <c r="H14" i="5"/>
  <c r="K12" i="5"/>
  <c r="I12" i="5" s="1"/>
  <c r="AK12" i="5"/>
  <c r="AJ12" i="5" s="1"/>
  <c r="AI12" i="5" s="1"/>
  <c r="AH12" i="5" s="1"/>
  <c r="AG12" i="5" s="1"/>
  <c r="K3" i="5" s="1"/>
  <c r="E6" i="5"/>
  <c r="F15" i="5"/>
  <c r="H6" i="5"/>
  <c r="F13" i="5"/>
  <c r="H4" i="5"/>
  <c r="G16" i="5"/>
  <c r="I7" i="5"/>
  <c r="H11" i="5"/>
  <c r="G13" i="5"/>
  <c r="G4" i="5" s="1"/>
  <c r="I4" i="5"/>
  <c r="E14" i="5"/>
  <c r="J18" i="4" l="1"/>
  <c r="J50" i="4" s="1"/>
  <c r="J19" i="6"/>
  <c r="K47" i="2"/>
  <c r="J17" i="4"/>
  <c r="J49" i="4" s="1"/>
  <c r="J5" i="2"/>
  <c r="J16" i="4"/>
  <c r="J48" i="4" s="1"/>
  <c r="J15" i="4"/>
  <c r="J47" i="4" s="1"/>
  <c r="J14" i="4"/>
  <c r="J46" i="4" s="1"/>
  <c r="K17" i="2"/>
  <c r="K16" i="2"/>
  <c r="K2" i="2"/>
  <c r="K3" i="2" s="1"/>
  <c r="K4" i="2" s="1"/>
  <c r="K18" i="2"/>
  <c r="K19" i="2"/>
  <c r="K8" i="5"/>
  <c r="J50" i="2"/>
  <c r="J40" i="2"/>
  <c r="J19" i="9"/>
  <c r="V19" i="9" s="1"/>
  <c r="J19" i="7"/>
  <c r="V19" i="7" s="1"/>
  <c r="J41" i="2"/>
  <c r="V19" i="6"/>
  <c r="J51" i="2"/>
  <c r="J51" i="6" s="1"/>
  <c r="J18" i="3" s="1"/>
  <c r="J50" i="3" s="1"/>
  <c r="J49" i="2"/>
  <c r="J39" i="2"/>
  <c r="J38" i="2"/>
  <c r="J48" i="2"/>
  <c r="A69" i="10"/>
  <c r="G7" i="5"/>
  <c r="E16" i="5"/>
  <c r="H12" i="5"/>
  <c r="K17" i="5"/>
  <c r="G11" i="5"/>
  <c r="I2" i="5"/>
  <c r="I15" i="2" s="1"/>
  <c r="I17" i="5"/>
  <c r="C14" i="5"/>
  <c r="C5" i="5" s="1"/>
  <c r="E5" i="5"/>
  <c r="D13" i="5"/>
  <c r="D4" i="5" s="1"/>
  <c r="F4" i="5"/>
  <c r="F11" i="5"/>
  <c r="H17" i="5"/>
  <c r="H2" i="5"/>
  <c r="H15" i="2" s="1"/>
  <c r="G12" i="5"/>
  <c r="G3" i="5" s="1"/>
  <c r="I3" i="5"/>
  <c r="F14" i="5"/>
  <c r="H5" i="5"/>
  <c r="D16" i="5"/>
  <c r="F7" i="5"/>
  <c r="F6" i="5"/>
  <c r="D15" i="5"/>
  <c r="C15" i="5"/>
  <c r="C6" i="5" s="1"/>
  <c r="E13" i="5"/>
  <c r="J50" i="6" l="1"/>
  <c r="J17" i="3" s="1"/>
  <c r="J49" i="3" s="1"/>
  <c r="J49" i="6" s="1"/>
  <c r="K18" i="4"/>
  <c r="K50" i="4" s="1"/>
  <c r="K19" i="6"/>
  <c r="W19" i="6" s="1"/>
  <c r="J18" i="6"/>
  <c r="J16" i="3" s="1"/>
  <c r="K15" i="4"/>
  <c r="K47" i="4" s="1"/>
  <c r="K16" i="4"/>
  <c r="K48" i="4" s="1"/>
  <c r="K5" i="2"/>
  <c r="K17" i="4"/>
  <c r="K49" i="4" s="1"/>
  <c r="K14" i="4"/>
  <c r="K46" i="4" s="1"/>
  <c r="J6" i="2"/>
  <c r="H37" i="2"/>
  <c r="H47" i="2"/>
  <c r="I47" i="2"/>
  <c r="I37" i="2"/>
  <c r="K19" i="9"/>
  <c r="W19" i="9" s="1"/>
  <c r="K19" i="7"/>
  <c r="W19" i="7" s="1"/>
  <c r="K51" i="2"/>
  <c r="K51" i="6" s="1"/>
  <c r="K18" i="3" s="1"/>
  <c r="K50" i="3" s="1"/>
  <c r="K41" i="2"/>
  <c r="I17" i="2"/>
  <c r="I2" i="2"/>
  <c r="I3" i="2" s="1"/>
  <c r="I4" i="2" s="1"/>
  <c r="I19" i="2"/>
  <c r="I18" i="2"/>
  <c r="I16" i="2"/>
  <c r="I8" i="5"/>
  <c r="K50" i="2"/>
  <c r="K40" i="2"/>
  <c r="J51" i="7"/>
  <c r="J51" i="9"/>
  <c r="K48" i="2"/>
  <c r="K38" i="2"/>
  <c r="K49" i="2"/>
  <c r="K39" i="2"/>
  <c r="G17" i="5"/>
  <c r="G2" i="5"/>
  <c r="G15" i="2" s="1"/>
  <c r="E11" i="5"/>
  <c r="C13" i="5"/>
  <c r="C4" i="5" s="1"/>
  <c r="E4" i="5"/>
  <c r="B15" i="5"/>
  <c r="B6" i="5" s="1"/>
  <c r="D6" i="5"/>
  <c r="D11" i="5"/>
  <c r="F2" i="5"/>
  <c r="F15" i="2" s="1"/>
  <c r="E12" i="5"/>
  <c r="D7" i="5"/>
  <c r="B7" i="5"/>
  <c r="F12" i="5"/>
  <c r="H3" i="5"/>
  <c r="B13" i="5"/>
  <c r="B4" i="5" s="1"/>
  <c r="C16" i="5"/>
  <c r="C7" i="5" s="1"/>
  <c r="E7" i="5"/>
  <c r="D14" i="5"/>
  <c r="F5" i="5"/>
  <c r="J17" i="6" l="1"/>
  <c r="B11" i="5"/>
  <c r="I17" i="4"/>
  <c r="I49" i="4" s="1"/>
  <c r="J48" i="3"/>
  <c r="J48" i="6" s="1"/>
  <c r="J15" i="3" s="1"/>
  <c r="J15" i="6" s="1"/>
  <c r="J16" i="6"/>
  <c r="K50" i="6"/>
  <c r="K17" i="3" s="1"/>
  <c r="K49" i="3" s="1"/>
  <c r="K49" i="6" s="1"/>
  <c r="G17" i="2"/>
  <c r="G39" i="2" s="1"/>
  <c r="K18" i="6"/>
  <c r="F37" i="2"/>
  <c r="I15" i="4"/>
  <c r="I18" i="4"/>
  <c r="I50" i="4" s="1"/>
  <c r="I19" i="6"/>
  <c r="U19" i="6" s="1"/>
  <c r="G16" i="2"/>
  <c r="G48" i="2" s="1"/>
  <c r="I5" i="2"/>
  <c r="I16" i="4"/>
  <c r="I48" i="4" s="1"/>
  <c r="I14" i="4"/>
  <c r="I46" i="4" s="1"/>
  <c r="K6" i="2"/>
  <c r="J7" i="2"/>
  <c r="G8" i="5"/>
  <c r="G47" i="2"/>
  <c r="G37" i="2"/>
  <c r="G2" i="2"/>
  <c r="G3" i="2" s="1"/>
  <c r="G4" i="2" s="1"/>
  <c r="G19" i="2"/>
  <c r="F47" i="2"/>
  <c r="G18" i="2"/>
  <c r="G40" i="2" s="1"/>
  <c r="I49" i="2"/>
  <c r="I39" i="2"/>
  <c r="H19" i="2"/>
  <c r="H18" i="2"/>
  <c r="H8" i="5"/>
  <c r="H17" i="2"/>
  <c r="H16" i="2"/>
  <c r="H2" i="2"/>
  <c r="H3" i="2" s="1"/>
  <c r="H4" i="2" s="1"/>
  <c r="J18" i="7"/>
  <c r="V18" i="7" s="1"/>
  <c r="J18" i="9"/>
  <c r="V18" i="9" s="1"/>
  <c r="G38" i="2"/>
  <c r="I38" i="2"/>
  <c r="I47" i="4"/>
  <c r="I48" i="2"/>
  <c r="K51" i="7"/>
  <c r="K51" i="9"/>
  <c r="I40" i="2"/>
  <c r="I50" i="2"/>
  <c r="I19" i="9"/>
  <c r="U19" i="9" s="1"/>
  <c r="I19" i="7"/>
  <c r="U19" i="7" s="1"/>
  <c r="I51" i="2"/>
  <c r="I51" i="6" s="1"/>
  <c r="I18" i="3" s="1"/>
  <c r="I41" i="2"/>
  <c r="D12" i="5"/>
  <c r="F3" i="5"/>
  <c r="D2" i="5"/>
  <c r="D15" i="2" s="1"/>
  <c r="D5" i="5"/>
  <c r="B14" i="5"/>
  <c r="B5" i="5" s="1"/>
  <c r="C12" i="5"/>
  <c r="C3" i="5" s="1"/>
  <c r="E3" i="5"/>
  <c r="C11" i="5"/>
  <c r="E17" i="5"/>
  <c r="E2" i="5"/>
  <c r="E15" i="2" s="1"/>
  <c r="F17" i="5"/>
  <c r="G49" i="2" l="1"/>
  <c r="J47" i="3"/>
  <c r="J47" i="6" s="1"/>
  <c r="J14" i="3" s="1"/>
  <c r="J46" i="3" s="1"/>
  <c r="K17" i="6"/>
  <c r="K16" i="3"/>
  <c r="G16" i="4"/>
  <c r="G48" i="4" s="1"/>
  <c r="I18" i="6"/>
  <c r="I50" i="3"/>
  <c r="I50" i="6" s="1"/>
  <c r="I17" i="3" s="1"/>
  <c r="H17" i="4"/>
  <c r="H49" i="4" s="1"/>
  <c r="H18" i="4"/>
  <c r="H50" i="4" s="1"/>
  <c r="H19" i="6"/>
  <c r="G18" i="4"/>
  <c r="G50" i="4" s="1"/>
  <c r="G19" i="6"/>
  <c r="S19" i="6" s="1"/>
  <c r="G19" i="9"/>
  <c r="S19" i="9" s="1"/>
  <c r="G5" i="2"/>
  <c r="I6" i="2"/>
  <c r="G50" i="2"/>
  <c r="G17" i="4"/>
  <c r="G49" i="4" s="1"/>
  <c r="G15" i="4"/>
  <c r="G47" i="4" s="1"/>
  <c r="H16" i="4"/>
  <c r="H5" i="2"/>
  <c r="H15" i="4"/>
  <c r="H47" i="4" s="1"/>
  <c r="H14" i="4"/>
  <c r="H46" i="4" s="1"/>
  <c r="G14" i="4"/>
  <c r="G46" i="4" s="1"/>
  <c r="K7" i="2"/>
  <c r="J8" i="2"/>
  <c r="V18" i="6"/>
  <c r="G41" i="2"/>
  <c r="G51" i="2"/>
  <c r="G51" i="6" s="1"/>
  <c r="G18" i="3" s="1"/>
  <c r="G50" i="3" s="1"/>
  <c r="G19" i="7"/>
  <c r="S19" i="7" s="1"/>
  <c r="E47" i="2"/>
  <c r="E37" i="2"/>
  <c r="D47" i="2"/>
  <c r="D37" i="2"/>
  <c r="F19" i="2"/>
  <c r="F18" i="2"/>
  <c r="F8" i="5"/>
  <c r="F17" i="2"/>
  <c r="F16" i="2"/>
  <c r="F2" i="2"/>
  <c r="F3" i="2" s="1"/>
  <c r="F4" i="2" s="1"/>
  <c r="H50" i="2"/>
  <c r="H40" i="2"/>
  <c r="J50" i="9"/>
  <c r="J50" i="7"/>
  <c r="E18" i="2"/>
  <c r="E2" i="2"/>
  <c r="E3" i="2" s="1"/>
  <c r="E4" i="2" s="1"/>
  <c r="E19" i="2"/>
  <c r="E8" i="5"/>
  <c r="E16" i="2"/>
  <c r="E17" i="2"/>
  <c r="K18" i="9"/>
  <c r="W18" i="9" s="1"/>
  <c r="K18" i="7"/>
  <c r="W18" i="7" s="1"/>
  <c r="H38" i="2"/>
  <c r="H48" i="2"/>
  <c r="H51" i="2"/>
  <c r="H51" i="6" s="1"/>
  <c r="H18" i="3" s="1"/>
  <c r="H41" i="2"/>
  <c r="H19" i="9"/>
  <c r="T19" i="9" s="1"/>
  <c r="H19" i="7"/>
  <c r="T19" i="7" s="1"/>
  <c r="I51" i="7"/>
  <c r="I51" i="9"/>
  <c r="D17" i="5"/>
  <c r="H39" i="2"/>
  <c r="H48" i="4"/>
  <c r="H49" i="2"/>
  <c r="B15" i="2"/>
  <c r="B47" i="2" s="1"/>
  <c r="C17" i="5"/>
  <c r="C2" i="5"/>
  <c r="C15" i="2" s="1"/>
  <c r="D3" i="5"/>
  <c r="B3" i="5"/>
  <c r="G50" i="6" l="1"/>
  <c r="G17" i="3" s="1"/>
  <c r="G17" i="6" s="1"/>
  <c r="E14" i="4"/>
  <c r="E46" i="4" s="1"/>
  <c r="K48" i="3"/>
  <c r="K48" i="6" s="1"/>
  <c r="K15" i="3" s="1"/>
  <c r="K16" i="6"/>
  <c r="G49" i="3"/>
  <c r="G49" i="6" s="1"/>
  <c r="E5" i="2"/>
  <c r="F15" i="4"/>
  <c r="F47" i="4" s="1"/>
  <c r="F14" i="4"/>
  <c r="F46" i="4" s="1"/>
  <c r="G18" i="6"/>
  <c r="G6" i="2"/>
  <c r="H6" i="2"/>
  <c r="T19" i="6"/>
  <c r="F16" i="4"/>
  <c r="F48" i="4" s="1"/>
  <c r="H18" i="6"/>
  <c r="H50" i="3"/>
  <c r="H50" i="6" s="1"/>
  <c r="H17" i="3" s="1"/>
  <c r="F5" i="2"/>
  <c r="G51" i="9"/>
  <c r="C17" i="2"/>
  <c r="F17" i="4"/>
  <c r="F49" i="4" s="1"/>
  <c r="E18" i="4"/>
  <c r="E50" i="4" s="1"/>
  <c r="E19" i="6"/>
  <c r="Q19" i="6" s="1"/>
  <c r="F18" i="4"/>
  <c r="F50" i="4" s="1"/>
  <c r="F19" i="6"/>
  <c r="I49" i="3"/>
  <c r="I49" i="6" s="1"/>
  <c r="I16" i="3" s="1"/>
  <c r="I17" i="6"/>
  <c r="E17" i="4"/>
  <c r="G51" i="7"/>
  <c r="C8" i="5"/>
  <c r="E16" i="4"/>
  <c r="E48" i="4" s="1"/>
  <c r="E15" i="4"/>
  <c r="E47" i="4" s="1"/>
  <c r="I7" i="2"/>
  <c r="K8" i="2"/>
  <c r="J9" i="2"/>
  <c r="W18" i="6"/>
  <c r="B37" i="2"/>
  <c r="C19" i="2"/>
  <c r="C41" i="2" s="1"/>
  <c r="C18" i="2"/>
  <c r="C2" i="2"/>
  <c r="C4" i="2" s="1"/>
  <c r="C37" i="2"/>
  <c r="C47" i="2"/>
  <c r="C16" i="2"/>
  <c r="K50" i="7"/>
  <c r="K50" i="9"/>
  <c r="J17" i="7"/>
  <c r="V17" i="7" s="1"/>
  <c r="J17" i="9"/>
  <c r="V17" i="9" s="1"/>
  <c r="E49" i="2"/>
  <c r="E39" i="2"/>
  <c r="E48" i="2"/>
  <c r="E38" i="2"/>
  <c r="F38" i="2"/>
  <c r="F48" i="2"/>
  <c r="F39" i="2"/>
  <c r="F49" i="2"/>
  <c r="D2" i="2"/>
  <c r="D3" i="2" s="1"/>
  <c r="D4" i="2" s="1"/>
  <c r="D16" i="2"/>
  <c r="D19" i="2"/>
  <c r="D17" i="2"/>
  <c r="D18" i="2"/>
  <c r="D17" i="4" s="1"/>
  <c r="D8" i="5"/>
  <c r="G18" i="7"/>
  <c r="S18" i="7" s="1"/>
  <c r="G18" i="9"/>
  <c r="S18" i="9" s="1"/>
  <c r="I18" i="7"/>
  <c r="U18" i="7" s="1"/>
  <c r="I18" i="9"/>
  <c r="U18" i="9" s="1"/>
  <c r="E19" i="9"/>
  <c r="Q19" i="9" s="1"/>
  <c r="E19" i="7"/>
  <c r="Q19" i="7" s="1"/>
  <c r="E51" i="2"/>
  <c r="E51" i="6" s="1"/>
  <c r="E18" i="3" s="1"/>
  <c r="E41" i="2"/>
  <c r="F40" i="2"/>
  <c r="F50" i="2"/>
  <c r="H51" i="9"/>
  <c r="H51" i="7"/>
  <c r="E40" i="2"/>
  <c r="E49" i="4"/>
  <c r="E50" i="2"/>
  <c r="F19" i="7"/>
  <c r="R19" i="7" s="1"/>
  <c r="F41" i="2"/>
  <c r="F51" i="2"/>
  <c r="F51" i="6" s="1"/>
  <c r="F18" i="3" s="1"/>
  <c r="F19" i="9"/>
  <c r="R19" i="9" s="1"/>
  <c r="B19" i="2"/>
  <c r="B18" i="4" s="1"/>
  <c r="B8" i="5"/>
  <c r="B16" i="2"/>
  <c r="B18" i="2"/>
  <c r="B17" i="2"/>
  <c r="B2" i="2"/>
  <c r="B3" i="2" s="1"/>
  <c r="B4" i="2" s="1"/>
  <c r="B17" i="5"/>
  <c r="G16" i="3" l="1"/>
  <c r="C17" i="4"/>
  <c r="C49" i="4" s="1"/>
  <c r="B17" i="4"/>
  <c r="B16" i="4"/>
  <c r="B48" i="4" s="1"/>
  <c r="K47" i="3"/>
  <c r="K47" i="6" s="1"/>
  <c r="K14" i="3" s="1"/>
  <c r="K46" i="3" s="1"/>
  <c r="K15" i="6"/>
  <c r="C14" i="4"/>
  <c r="C46" i="4" s="1"/>
  <c r="C40" i="2"/>
  <c r="C50" i="2"/>
  <c r="C19" i="7"/>
  <c r="O19" i="7" s="1"/>
  <c r="E6" i="2"/>
  <c r="C16" i="4"/>
  <c r="C48" i="4" s="1"/>
  <c r="D5" i="2"/>
  <c r="C19" i="9"/>
  <c r="O19" i="9" s="1"/>
  <c r="C38" i="2"/>
  <c r="C15" i="4"/>
  <c r="C47" i="4" s="1"/>
  <c r="I8" i="2"/>
  <c r="G7" i="2"/>
  <c r="R19" i="6"/>
  <c r="E18" i="6"/>
  <c r="E50" i="3"/>
  <c r="E50" i="6" s="1"/>
  <c r="E17" i="3" s="1"/>
  <c r="C39" i="2"/>
  <c r="F6" i="2"/>
  <c r="H49" i="3"/>
  <c r="H49" i="6" s="1"/>
  <c r="H16" i="3" s="1"/>
  <c r="H17" i="6"/>
  <c r="C18" i="4"/>
  <c r="C50" i="4" s="1"/>
  <c r="C19" i="6"/>
  <c r="H7" i="2"/>
  <c r="G48" i="3"/>
  <c r="G48" i="6" s="1"/>
  <c r="G15" i="3" s="1"/>
  <c r="G16" i="6"/>
  <c r="D15" i="4"/>
  <c r="D47" i="4" s="1"/>
  <c r="D14" i="4"/>
  <c r="D46" i="4" s="1"/>
  <c r="F18" i="6"/>
  <c r="F50" i="3"/>
  <c r="F50" i="6" s="1"/>
  <c r="F17" i="3" s="1"/>
  <c r="D16" i="4"/>
  <c r="D48" i="4" s="1"/>
  <c r="C51" i="2"/>
  <c r="C51" i="6" s="1"/>
  <c r="C18" i="3" s="1"/>
  <c r="D18" i="4"/>
  <c r="D50" i="4" s="1"/>
  <c r="D19" i="6"/>
  <c r="P19" i="6" s="1"/>
  <c r="C49" i="2"/>
  <c r="C5" i="2"/>
  <c r="I48" i="3"/>
  <c r="I48" i="6" s="1"/>
  <c r="I15" i="3" s="1"/>
  <c r="I16" i="6"/>
  <c r="B15" i="4"/>
  <c r="B47" i="4" s="1"/>
  <c r="B14" i="4"/>
  <c r="B46" i="4" s="1"/>
  <c r="K9" i="2"/>
  <c r="J10" i="2"/>
  <c r="B19" i="6"/>
  <c r="N19" i="6" s="1"/>
  <c r="B51" i="2"/>
  <c r="B51" i="6" s="1"/>
  <c r="B18" i="3" s="1"/>
  <c r="S18" i="6"/>
  <c r="U18" i="6"/>
  <c r="V17" i="6"/>
  <c r="C48" i="2"/>
  <c r="I50" i="7"/>
  <c r="I50" i="9"/>
  <c r="D19" i="9"/>
  <c r="P19" i="9" s="1"/>
  <c r="D19" i="7"/>
  <c r="P19" i="7" s="1"/>
  <c r="D41" i="2"/>
  <c r="D51" i="2"/>
  <c r="D51" i="6" s="1"/>
  <c r="D18" i="3" s="1"/>
  <c r="F51" i="7"/>
  <c r="F51" i="9"/>
  <c r="D38" i="2"/>
  <c r="D48" i="2"/>
  <c r="J16" i="11"/>
  <c r="J16" i="12" s="1"/>
  <c r="H18" i="9"/>
  <c r="T18" i="9" s="1"/>
  <c r="H18" i="7"/>
  <c r="T18" i="7" s="1"/>
  <c r="G50" i="9"/>
  <c r="G50" i="7"/>
  <c r="J49" i="9"/>
  <c r="J49" i="7"/>
  <c r="E51" i="9"/>
  <c r="E51" i="7"/>
  <c r="C51" i="9"/>
  <c r="K17" i="7"/>
  <c r="W17" i="7" s="1"/>
  <c r="K17" i="9"/>
  <c r="W17" i="9" s="1"/>
  <c r="D40" i="2"/>
  <c r="D49" i="4"/>
  <c r="D50" i="2"/>
  <c r="D49" i="2"/>
  <c r="D39" i="2"/>
  <c r="B49" i="2"/>
  <c r="B39" i="2"/>
  <c r="B38" i="2"/>
  <c r="B48" i="2"/>
  <c r="B40" i="2"/>
  <c r="B50" i="2"/>
  <c r="B49" i="4"/>
  <c r="B19" i="9"/>
  <c r="N19" i="9" s="1"/>
  <c r="B19" i="7"/>
  <c r="N19" i="7" s="1"/>
  <c r="B41" i="2"/>
  <c r="B50" i="4"/>
  <c r="B5" i="2"/>
  <c r="C51" i="7" l="1"/>
  <c r="C6" i="2"/>
  <c r="D6" i="2"/>
  <c r="F7" i="2"/>
  <c r="D18" i="6"/>
  <c r="D50" i="3"/>
  <c r="D50" i="6" s="1"/>
  <c r="D17" i="3" s="1"/>
  <c r="H48" i="3"/>
  <c r="H48" i="6" s="1"/>
  <c r="H15" i="3" s="1"/>
  <c r="H16" i="6"/>
  <c r="C18" i="6"/>
  <c r="C50" i="3"/>
  <c r="C50" i="6" s="1"/>
  <c r="C17" i="3" s="1"/>
  <c r="H8" i="2"/>
  <c r="O19" i="6"/>
  <c r="G8" i="2"/>
  <c r="E7" i="2"/>
  <c r="I9" i="2"/>
  <c r="I47" i="3"/>
  <c r="I47" i="6" s="1"/>
  <c r="I14" i="3" s="1"/>
  <c r="I46" i="3" s="1"/>
  <c r="I15" i="6"/>
  <c r="G47" i="3"/>
  <c r="G47" i="6" s="1"/>
  <c r="G14" i="3" s="1"/>
  <c r="G46" i="3" s="1"/>
  <c r="G15" i="6"/>
  <c r="E49" i="3"/>
  <c r="E49" i="6" s="1"/>
  <c r="E16" i="3" s="1"/>
  <c r="E17" i="6"/>
  <c r="F49" i="3"/>
  <c r="F49" i="6" s="1"/>
  <c r="F16" i="3" s="1"/>
  <c r="F17" i="6"/>
  <c r="K10" i="2"/>
  <c r="J42" i="2"/>
  <c r="J11" i="2"/>
  <c r="J32" i="2"/>
  <c r="B18" i="6"/>
  <c r="B50" i="3"/>
  <c r="B50" i="6" s="1"/>
  <c r="B17" i="3" s="1"/>
  <c r="W17" i="6"/>
  <c r="T18" i="6"/>
  <c r="J16" i="7"/>
  <c r="V16" i="7" s="1"/>
  <c r="J16" i="9"/>
  <c r="V16" i="9" s="1"/>
  <c r="H50" i="7"/>
  <c r="H50" i="9"/>
  <c r="G17" i="9"/>
  <c r="S17" i="9" s="1"/>
  <c r="G17" i="7"/>
  <c r="S17" i="7" s="1"/>
  <c r="F18" i="9"/>
  <c r="R18" i="9" s="1"/>
  <c r="F18" i="7"/>
  <c r="R18" i="7" s="1"/>
  <c r="K16" i="11"/>
  <c r="K16" i="12" s="1"/>
  <c r="E18" i="7"/>
  <c r="Q18" i="7" s="1"/>
  <c r="E18" i="9"/>
  <c r="Q18" i="9" s="1"/>
  <c r="K49" i="7"/>
  <c r="K49" i="9"/>
  <c r="C18" i="9"/>
  <c r="O18" i="9" s="1"/>
  <c r="C18" i="7"/>
  <c r="O18" i="7" s="1"/>
  <c r="D51" i="9"/>
  <c r="D51" i="7"/>
  <c r="I17" i="7"/>
  <c r="U17" i="7" s="1"/>
  <c r="I17" i="9"/>
  <c r="U17" i="9" s="1"/>
  <c r="B51" i="7"/>
  <c r="B51" i="9"/>
  <c r="B6" i="2"/>
  <c r="H47" i="3" l="1"/>
  <c r="H47" i="6" s="1"/>
  <c r="H14" i="3" s="1"/>
  <c r="H46" i="3" s="1"/>
  <c r="H15" i="6"/>
  <c r="F8" i="2"/>
  <c r="F48" i="3"/>
  <c r="F48" i="6" s="1"/>
  <c r="F15" i="3" s="1"/>
  <c r="F16" i="6"/>
  <c r="I10" i="2"/>
  <c r="H9" i="2"/>
  <c r="D7" i="2"/>
  <c r="E8" i="2"/>
  <c r="G9" i="2"/>
  <c r="C49" i="3"/>
  <c r="C49" i="6" s="1"/>
  <c r="C16" i="3" s="1"/>
  <c r="C17" i="6"/>
  <c r="D49" i="3"/>
  <c r="D49" i="6" s="1"/>
  <c r="D16" i="3" s="1"/>
  <c r="D17" i="6"/>
  <c r="C7" i="2"/>
  <c r="E48" i="3"/>
  <c r="E48" i="6" s="1"/>
  <c r="E15" i="3" s="1"/>
  <c r="E16" i="6"/>
  <c r="K11" i="2"/>
  <c r="K42" i="2"/>
  <c r="K32" i="2"/>
  <c r="J43" i="2"/>
  <c r="J33" i="2"/>
  <c r="J12" i="2"/>
  <c r="B49" i="3"/>
  <c r="B49" i="6" s="1"/>
  <c r="B16" i="3" s="1"/>
  <c r="B17" i="6"/>
  <c r="U17" i="6"/>
  <c r="V16" i="6"/>
  <c r="S17" i="6"/>
  <c r="R18" i="6"/>
  <c r="Q18" i="6"/>
  <c r="O18" i="6"/>
  <c r="G49" i="9"/>
  <c r="G49" i="7"/>
  <c r="K16" i="9"/>
  <c r="W16" i="9" s="1"/>
  <c r="K16" i="7"/>
  <c r="W16" i="7" s="1"/>
  <c r="I16" i="11"/>
  <c r="I16" i="12" s="1"/>
  <c r="C50" i="7"/>
  <c r="C50" i="9"/>
  <c r="F50" i="9"/>
  <c r="F50" i="7"/>
  <c r="H17" i="7"/>
  <c r="T17" i="7" s="1"/>
  <c r="H17" i="9"/>
  <c r="T17" i="9" s="1"/>
  <c r="I49" i="9"/>
  <c r="I49" i="7"/>
  <c r="E50" i="7"/>
  <c r="E50" i="9"/>
  <c r="G16" i="11"/>
  <c r="G16" i="12" s="1"/>
  <c r="J48" i="9"/>
  <c r="J48" i="7"/>
  <c r="D18" i="9"/>
  <c r="P18" i="9" s="1"/>
  <c r="D18" i="7"/>
  <c r="P18" i="7" s="1"/>
  <c r="J15" i="11"/>
  <c r="J15" i="12" s="1"/>
  <c r="B18" i="7"/>
  <c r="N18" i="7" s="1"/>
  <c r="B18" i="9"/>
  <c r="N18" i="9" s="1"/>
  <c r="B7" i="2"/>
  <c r="C48" i="3" l="1"/>
  <c r="C48" i="6" s="1"/>
  <c r="C15" i="3" s="1"/>
  <c r="C16" i="6"/>
  <c r="E9" i="2"/>
  <c r="I11" i="2"/>
  <c r="I42" i="2"/>
  <c r="I32" i="2"/>
  <c r="F9" i="2"/>
  <c r="C8" i="2"/>
  <c r="H10" i="2"/>
  <c r="G10" i="2"/>
  <c r="D8" i="2"/>
  <c r="E47" i="3"/>
  <c r="E47" i="6" s="1"/>
  <c r="E14" i="3" s="1"/>
  <c r="E46" i="3" s="1"/>
  <c r="E15" i="6"/>
  <c r="F47" i="3"/>
  <c r="F47" i="6" s="1"/>
  <c r="F14" i="3" s="1"/>
  <c r="F46" i="3" s="1"/>
  <c r="F15" i="6"/>
  <c r="D48" i="3"/>
  <c r="D48" i="6" s="1"/>
  <c r="D15" i="3" s="1"/>
  <c r="D16" i="6"/>
  <c r="K33" i="2"/>
  <c r="K43" i="2"/>
  <c r="K12" i="2"/>
  <c r="J13" i="2"/>
  <c r="J44" i="2"/>
  <c r="J34" i="2"/>
  <c r="B48" i="3"/>
  <c r="B48" i="6" s="1"/>
  <c r="B15" i="3" s="1"/>
  <c r="B16" i="6"/>
  <c r="P18" i="6"/>
  <c r="T17" i="6"/>
  <c r="W16" i="6"/>
  <c r="N18" i="6"/>
  <c r="D50" i="9"/>
  <c r="D50" i="7"/>
  <c r="I16" i="7"/>
  <c r="U16" i="7" s="1"/>
  <c r="I16" i="9"/>
  <c r="U16" i="9" s="1"/>
  <c r="G16" i="9"/>
  <c r="S16" i="9" s="1"/>
  <c r="G16" i="7"/>
  <c r="S16" i="7" s="1"/>
  <c r="C17" i="7"/>
  <c r="O17" i="7" s="1"/>
  <c r="C17" i="9"/>
  <c r="O17" i="9" s="1"/>
  <c r="F17" i="9"/>
  <c r="R17" i="9" s="1"/>
  <c r="F17" i="7"/>
  <c r="R17" i="7" s="1"/>
  <c r="H16" i="11"/>
  <c r="H16" i="12" s="1"/>
  <c r="K48" i="9"/>
  <c r="K48" i="7"/>
  <c r="J15" i="9"/>
  <c r="V15" i="9" s="1"/>
  <c r="J15" i="7"/>
  <c r="V15" i="7" s="1"/>
  <c r="E17" i="9"/>
  <c r="Q17" i="9" s="1"/>
  <c r="E17" i="7"/>
  <c r="Q17" i="7" s="1"/>
  <c r="K15" i="11"/>
  <c r="K15" i="12" s="1"/>
  <c r="H49" i="7"/>
  <c r="H49" i="9"/>
  <c r="B50" i="9"/>
  <c r="B50" i="7"/>
  <c r="B8" i="2"/>
  <c r="H32" i="2" l="1"/>
  <c r="H11" i="2"/>
  <c r="H42" i="2"/>
  <c r="D9" i="2"/>
  <c r="E10" i="2"/>
  <c r="G32" i="2"/>
  <c r="G42" i="2"/>
  <c r="G11" i="2"/>
  <c r="C9" i="2"/>
  <c r="C47" i="3"/>
  <c r="C47" i="6" s="1"/>
  <c r="C14" i="3" s="1"/>
  <c r="C46" i="3" s="1"/>
  <c r="C15" i="6"/>
  <c r="I33" i="2"/>
  <c r="I12" i="2"/>
  <c r="I43" i="2"/>
  <c r="F10" i="2"/>
  <c r="D47" i="3"/>
  <c r="D47" i="6" s="1"/>
  <c r="D14" i="3" s="1"/>
  <c r="D46" i="3" s="1"/>
  <c r="D15" i="6"/>
  <c r="K44" i="2"/>
  <c r="K13" i="2"/>
  <c r="K34" i="2"/>
  <c r="J14" i="2"/>
  <c r="J7" i="4" s="1"/>
  <c r="J35" i="2"/>
  <c r="J45" i="2"/>
  <c r="J9" i="4"/>
  <c r="B15" i="6"/>
  <c r="B47" i="3"/>
  <c r="B47" i="6" s="1"/>
  <c r="B14" i="3" s="1"/>
  <c r="B46" i="3" s="1"/>
  <c r="U16" i="6"/>
  <c r="R17" i="6"/>
  <c r="S16" i="6"/>
  <c r="Q17" i="6"/>
  <c r="O17" i="6"/>
  <c r="V15" i="6"/>
  <c r="J14" i="11"/>
  <c r="J14" i="12" s="1"/>
  <c r="E49" i="9"/>
  <c r="E49" i="7"/>
  <c r="I48" i="7"/>
  <c r="I48" i="9"/>
  <c r="D17" i="7"/>
  <c r="P17" i="7" s="1"/>
  <c r="D17" i="9"/>
  <c r="P17" i="9" s="1"/>
  <c r="I15" i="11"/>
  <c r="I15" i="12" s="1"/>
  <c r="F16" i="11"/>
  <c r="F16" i="12" s="1"/>
  <c r="C16" i="11"/>
  <c r="C16" i="12" s="1"/>
  <c r="G15" i="11"/>
  <c r="G15" i="12" s="1"/>
  <c r="J47" i="7"/>
  <c r="J47" i="9"/>
  <c r="G48" i="7"/>
  <c r="G48" i="9"/>
  <c r="K15" i="7"/>
  <c r="W15" i="7" s="1"/>
  <c r="K15" i="9"/>
  <c r="W15" i="9" s="1"/>
  <c r="H16" i="7"/>
  <c r="T16" i="7" s="1"/>
  <c r="H16" i="9"/>
  <c r="T16" i="9" s="1"/>
  <c r="E16" i="11"/>
  <c r="E16" i="12" s="1"/>
  <c r="F49" i="7"/>
  <c r="F49" i="9"/>
  <c r="C49" i="7"/>
  <c r="C49" i="9"/>
  <c r="B17" i="9"/>
  <c r="N17" i="9" s="1"/>
  <c r="B17" i="7"/>
  <c r="N17" i="7" s="1"/>
  <c r="B9" i="2"/>
  <c r="J12" i="4" l="1"/>
  <c r="J44" i="4" s="1"/>
  <c r="J8" i="4"/>
  <c r="J4" i="4"/>
  <c r="I13" i="2"/>
  <c r="I44" i="2"/>
  <c r="I34" i="2"/>
  <c r="G12" i="2"/>
  <c r="G43" i="2"/>
  <c r="G33" i="2"/>
  <c r="E11" i="2"/>
  <c r="E42" i="2"/>
  <c r="E32" i="2"/>
  <c r="H33" i="2"/>
  <c r="H43" i="2"/>
  <c r="H12" i="2"/>
  <c r="D10" i="2"/>
  <c r="F11" i="2"/>
  <c r="F42" i="2"/>
  <c r="F32" i="2"/>
  <c r="C10" i="2"/>
  <c r="J2" i="14"/>
  <c r="J2" i="16"/>
  <c r="K35" i="2"/>
  <c r="K45" i="2"/>
  <c r="K14" i="2"/>
  <c r="K12" i="4" s="1"/>
  <c r="K44" i="4" s="1"/>
  <c r="K8" i="4"/>
  <c r="J5" i="4"/>
  <c r="J2" i="4"/>
  <c r="J13" i="4"/>
  <c r="J45" i="4" s="1"/>
  <c r="J14" i="6"/>
  <c r="J36" i="2"/>
  <c r="J34" i="4" s="1"/>
  <c r="J46" i="2"/>
  <c r="J41" i="4" s="1"/>
  <c r="J10" i="4"/>
  <c r="J42" i="4" s="1"/>
  <c r="J6" i="4"/>
  <c r="J11" i="4"/>
  <c r="J43" i="4" s="1"/>
  <c r="W15" i="6"/>
  <c r="N17" i="6"/>
  <c r="P17" i="6"/>
  <c r="T16" i="6"/>
  <c r="H48" i="7"/>
  <c r="H48" i="9"/>
  <c r="I15" i="7"/>
  <c r="U15" i="7" s="1"/>
  <c r="I15" i="9"/>
  <c r="U15" i="9" s="1"/>
  <c r="K47" i="9"/>
  <c r="K47" i="7"/>
  <c r="J14" i="9"/>
  <c r="V14" i="9" s="1"/>
  <c r="J14" i="7"/>
  <c r="V14" i="7" s="1"/>
  <c r="F16" i="7"/>
  <c r="R16" i="7" s="1"/>
  <c r="F16" i="9"/>
  <c r="R16" i="9" s="1"/>
  <c r="K14" i="11"/>
  <c r="K14" i="12" s="1"/>
  <c r="G15" i="7"/>
  <c r="S15" i="7" s="1"/>
  <c r="G15" i="9"/>
  <c r="S15" i="9" s="1"/>
  <c r="D16" i="11"/>
  <c r="D16" i="12" s="1"/>
  <c r="E16" i="7"/>
  <c r="Q16" i="7" s="1"/>
  <c r="E16" i="9"/>
  <c r="Q16" i="9" s="1"/>
  <c r="C16" i="7"/>
  <c r="O16" i="7" s="1"/>
  <c r="C16" i="9"/>
  <c r="O16" i="9" s="1"/>
  <c r="H15" i="11"/>
  <c r="H15" i="12" s="1"/>
  <c r="D49" i="7"/>
  <c r="D49" i="9"/>
  <c r="B49" i="7"/>
  <c r="B49" i="9"/>
  <c r="B16" i="11"/>
  <c r="B10" i="2"/>
  <c r="K5" i="4" l="1"/>
  <c r="J33" i="4"/>
  <c r="K10" i="4"/>
  <c r="K42" i="4" s="1"/>
  <c r="K11" i="4"/>
  <c r="K43" i="4" s="1"/>
  <c r="K6" i="4"/>
  <c r="K9" i="4"/>
  <c r="J40" i="4"/>
  <c r="I14" i="2"/>
  <c r="I8" i="4" s="1"/>
  <c r="I45" i="2"/>
  <c r="I35" i="2"/>
  <c r="D42" i="2"/>
  <c r="D11" i="2"/>
  <c r="D32" i="2"/>
  <c r="E43" i="2"/>
  <c r="E12" i="2"/>
  <c r="E33" i="2"/>
  <c r="F33" i="2"/>
  <c r="F43" i="2"/>
  <c r="F12" i="2"/>
  <c r="H34" i="2"/>
  <c r="H13" i="2"/>
  <c r="H44" i="2"/>
  <c r="C42" i="2"/>
  <c r="C32" i="2"/>
  <c r="C11" i="2"/>
  <c r="G34" i="2"/>
  <c r="G13" i="2"/>
  <c r="G44" i="2"/>
  <c r="B16" i="12"/>
  <c r="Q16" i="12" s="1"/>
  <c r="O16" i="11"/>
  <c r="K2" i="14"/>
  <c r="K2" i="16"/>
  <c r="K2" i="4"/>
  <c r="K13" i="4"/>
  <c r="K45" i="4" s="1"/>
  <c r="K14" i="6"/>
  <c r="K46" i="2"/>
  <c r="K36" i="4" s="1"/>
  <c r="K36" i="2"/>
  <c r="K34" i="4" s="1"/>
  <c r="K4" i="4"/>
  <c r="K7" i="4"/>
  <c r="J46" i="6"/>
  <c r="J13" i="3" s="1"/>
  <c r="J37" i="4"/>
  <c r="J38" i="4"/>
  <c r="J11" i="1"/>
  <c r="J35" i="4"/>
  <c r="J3" i="4"/>
  <c r="J32" i="4"/>
  <c r="J39" i="4"/>
  <c r="J36" i="4"/>
  <c r="B42" i="2"/>
  <c r="Q16" i="6"/>
  <c r="R16" i="6"/>
  <c r="U15" i="6"/>
  <c r="O16" i="6"/>
  <c r="S15" i="6"/>
  <c r="V14" i="6"/>
  <c r="K14" i="7"/>
  <c r="W14" i="7" s="1"/>
  <c r="K14" i="9"/>
  <c r="W14" i="9" s="1"/>
  <c r="C48" i="9"/>
  <c r="C48" i="7"/>
  <c r="F48" i="7"/>
  <c r="F48" i="9"/>
  <c r="I47" i="9"/>
  <c r="I47" i="7"/>
  <c r="D16" i="7"/>
  <c r="P16" i="7" s="1"/>
  <c r="D16" i="9"/>
  <c r="P16" i="9" s="1"/>
  <c r="E15" i="11"/>
  <c r="E15" i="12" s="1"/>
  <c r="G47" i="9"/>
  <c r="G47" i="7"/>
  <c r="I14" i="11"/>
  <c r="I14" i="12" s="1"/>
  <c r="J13" i="11"/>
  <c r="J13" i="12" s="1"/>
  <c r="G14" i="11"/>
  <c r="G14" i="12" s="1"/>
  <c r="E48" i="7"/>
  <c r="E48" i="9"/>
  <c r="J46" i="9"/>
  <c r="J46" i="7"/>
  <c r="C15" i="11"/>
  <c r="C15" i="12" s="1"/>
  <c r="F15" i="11"/>
  <c r="F15" i="12" s="1"/>
  <c r="H15" i="7"/>
  <c r="T15" i="7" s="1"/>
  <c r="H15" i="9"/>
  <c r="T15" i="9" s="1"/>
  <c r="B16" i="7"/>
  <c r="N16" i="7" s="1"/>
  <c r="B16" i="9"/>
  <c r="N16" i="9" s="1"/>
  <c r="B32" i="2"/>
  <c r="B11" i="2"/>
  <c r="I11" i="4" l="1"/>
  <c r="I43" i="4" s="1"/>
  <c r="I13" i="4"/>
  <c r="I45" i="4" s="1"/>
  <c r="I14" i="6"/>
  <c r="I36" i="2"/>
  <c r="I32" i="4" s="1"/>
  <c r="I46" i="2"/>
  <c r="I39" i="4" s="1"/>
  <c r="I5" i="4"/>
  <c r="G45" i="2"/>
  <c r="G35" i="2"/>
  <c r="G14" i="2"/>
  <c r="I7" i="4"/>
  <c r="E13" i="2"/>
  <c r="E34" i="2"/>
  <c r="E44" i="2"/>
  <c r="I4" i="4"/>
  <c r="I36" i="4"/>
  <c r="I12" i="4"/>
  <c r="I44" i="4" s="1"/>
  <c r="H14" i="2"/>
  <c r="H6" i="4" s="1"/>
  <c r="H35" i="2"/>
  <c r="H45" i="2"/>
  <c r="H4" i="4"/>
  <c r="I38" i="4"/>
  <c r="I10" i="4"/>
  <c r="I42" i="4" s="1"/>
  <c r="D43" i="2"/>
  <c r="D12" i="2"/>
  <c r="D33" i="2"/>
  <c r="F13" i="2"/>
  <c r="F44" i="2"/>
  <c r="F34" i="2"/>
  <c r="I9" i="4"/>
  <c r="I6" i="4"/>
  <c r="C43" i="2"/>
  <c r="C12" i="2"/>
  <c r="C33" i="2"/>
  <c r="H10" i="4"/>
  <c r="H42" i="4" s="1"/>
  <c r="H11" i="4"/>
  <c r="H43" i="4" s="1"/>
  <c r="I34" i="4"/>
  <c r="I2" i="4"/>
  <c r="G2" i="14"/>
  <c r="G2" i="16"/>
  <c r="J3" i="14"/>
  <c r="J3" i="16"/>
  <c r="I2" i="14"/>
  <c r="I2" i="16"/>
  <c r="K11" i="1"/>
  <c r="K46" i="6"/>
  <c r="K13" i="3" s="1"/>
  <c r="K41" i="4"/>
  <c r="K39" i="4"/>
  <c r="K38" i="4"/>
  <c r="K37" i="4"/>
  <c r="K32" i="4"/>
  <c r="K35" i="4"/>
  <c r="K3" i="4"/>
  <c r="K40" i="4"/>
  <c r="K33" i="4"/>
  <c r="J45" i="3"/>
  <c r="J45" i="6" s="1"/>
  <c r="J12" i="3" s="1"/>
  <c r="J13" i="6"/>
  <c r="W14" i="6"/>
  <c r="N16" i="6"/>
  <c r="T15" i="6"/>
  <c r="P16" i="6"/>
  <c r="E15" i="9"/>
  <c r="Q15" i="9" s="1"/>
  <c r="E15" i="7"/>
  <c r="Q15" i="7" s="1"/>
  <c r="D48" i="9"/>
  <c r="D48" i="7"/>
  <c r="C15" i="9"/>
  <c r="O15" i="9" s="1"/>
  <c r="C15" i="7"/>
  <c r="O15" i="7" s="1"/>
  <c r="D15" i="11"/>
  <c r="D15" i="12" s="1"/>
  <c r="I14" i="7"/>
  <c r="U14" i="7" s="1"/>
  <c r="I14" i="9"/>
  <c r="U14" i="9" s="1"/>
  <c r="K13" i="11"/>
  <c r="K13" i="12" s="1"/>
  <c r="H14" i="11"/>
  <c r="H14" i="12" s="1"/>
  <c r="J13" i="9"/>
  <c r="V13" i="9" s="1"/>
  <c r="J13" i="7"/>
  <c r="V13" i="7" s="1"/>
  <c r="F15" i="9"/>
  <c r="R15" i="9" s="1"/>
  <c r="F15" i="7"/>
  <c r="R15" i="7" s="1"/>
  <c r="H47" i="9"/>
  <c r="H47" i="7"/>
  <c r="K46" i="7"/>
  <c r="K46" i="9"/>
  <c r="B15" i="11"/>
  <c r="B48" i="9"/>
  <c r="B48" i="7"/>
  <c r="B12" i="2"/>
  <c r="B33" i="2"/>
  <c r="B43" i="2"/>
  <c r="H12" i="4" l="1"/>
  <c r="H44" i="4" s="1"/>
  <c r="G13" i="4"/>
  <c r="G45" i="4" s="1"/>
  <c r="G14" i="6"/>
  <c r="G46" i="2"/>
  <c r="G36" i="4" s="1"/>
  <c r="G36" i="2"/>
  <c r="G11" i="1" s="1"/>
  <c r="G5" i="4"/>
  <c r="G6" i="4"/>
  <c r="G10" i="4"/>
  <c r="G42" i="4" s="1"/>
  <c r="G11" i="4"/>
  <c r="G43" i="4" s="1"/>
  <c r="G8" i="4"/>
  <c r="G12" i="4"/>
  <c r="G44" i="4" s="1"/>
  <c r="D13" i="2"/>
  <c r="D44" i="2"/>
  <c r="D34" i="2"/>
  <c r="H2" i="4"/>
  <c r="G7" i="4"/>
  <c r="G2" i="4"/>
  <c r="G14" i="7"/>
  <c r="S14" i="7" s="1"/>
  <c r="H13" i="4"/>
  <c r="H45" i="4" s="1"/>
  <c r="H14" i="6"/>
  <c r="H46" i="2"/>
  <c r="H36" i="4" s="1"/>
  <c r="H36" i="2"/>
  <c r="H34" i="4" s="1"/>
  <c r="H8" i="4"/>
  <c r="H5" i="4"/>
  <c r="H7" i="4"/>
  <c r="H9" i="4"/>
  <c r="E45" i="2"/>
  <c r="E35" i="2"/>
  <c r="E14" i="2"/>
  <c r="E4" i="4" s="1"/>
  <c r="G9" i="4"/>
  <c r="I46" i="6"/>
  <c r="I13" i="3" s="1"/>
  <c r="I41" i="4"/>
  <c r="I37" i="4"/>
  <c r="I40" i="4"/>
  <c r="F45" i="2"/>
  <c r="F35" i="2"/>
  <c r="F14" i="2"/>
  <c r="F10" i="4" s="1"/>
  <c r="F42" i="4" s="1"/>
  <c r="G14" i="9"/>
  <c r="S14" i="9" s="1"/>
  <c r="C44" i="2"/>
  <c r="C13" i="2"/>
  <c r="C34" i="2"/>
  <c r="G4" i="4"/>
  <c r="I35" i="4"/>
  <c r="I3" i="4"/>
  <c r="I33" i="4"/>
  <c r="I11" i="1"/>
  <c r="B15" i="12"/>
  <c r="Q15" i="12" s="1"/>
  <c r="O15" i="11"/>
  <c r="H2" i="14"/>
  <c r="H2" i="16"/>
  <c r="K3" i="14"/>
  <c r="K3" i="16"/>
  <c r="K45" i="3"/>
  <c r="K45" i="6" s="1"/>
  <c r="K12" i="3" s="1"/>
  <c r="K13" i="6"/>
  <c r="J44" i="3"/>
  <c r="J44" i="6" s="1"/>
  <c r="J11" i="3" s="1"/>
  <c r="J12" i="6"/>
  <c r="Q15" i="6"/>
  <c r="V13" i="6"/>
  <c r="U14" i="6"/>
  <c r="O15" i="6"/>
  <c r="R15" i="6"/>
  <c r="S14" i="6"/>
  <c r="K13" i="7"/>
  <c r="W13" i="7" s="1"/>
  <c r="K13" i="9"/>
  <c r="W13" i="9" s="1"/>
  <c r="F47" i="7"/>
  <c r="F47" i="9"/>
  <c r="G46" i="9"/>
  <c r="F14" i="11"/>
  <c r="F14" i="12" s="1"/>
  <c r="I13" i="11"/>
  <c r="I13" i="12" s="1"/>
  <c r="D15" i="7"/>
  <c r="P15" i="7" s="1"/>
  <c r="D15" i="9"/>
  <c r="P15" i="9" s="1"/>
  <c r="J45" i="9"/>
  <c r="J45" i="7"/>
  <c r="E47" i="9"/>
  <c r="E47" i="7"/>
  <c r="H14" i="7"/>
  <c r="T14" i="7" s="1"/>
  <c r="H14" i="9"/>
  <c r="T14" i="9" s="1"/>
  <c r="J12" i="11"/>
  <c r="J12" i="12" s="1"/>
  <c r="I46" i="9"/>
  <c r="I46" i="7"/>
  <c r="C14" i="11"/>
  <c r="C14" i="12" s="1"/>
  <c r="C47" i="9"/>
  <c r="C47" i="7"/>
  <c r="E14" i="11"/>
  <c r="E14" i="12" s="1"/>
  <c r="B15" i="9"/>
  <c r="N15" i="9" s="1"/>
  <c r="B15" i="7"/>
  <c r="N15" i="7" s="1"/>
  <c r="B44" i="2"/>
  <c r="B13" i="2"/>
  <c r="B34" i="2"/>
  <c r="G46" i="7" l="1"/>
  <c r="G13" i="11"/>
  <c r="G13" i="12" s="1"/>
  <c r="H38" i="4"/>
  <c r="H39" i="4"/>
  <c r="F7" i="4"/>
  <c r="F4" i="4"/>
  <c r="G33" i="4"/>
  <c r="F12" i="4"/>
  <c r="F44" i="4" s="1"/>
  <c r="F9" i="4"/>
  <c r="C45" i="2"/>
  <c r="C35" i="2"/>
  <c r="C14" i="2"/>
  <c r="C6" i="4" s="1"/>
  <c r="F11" i="4"/>
  <c r="F43" i="4" s="1"/>
  <c r="E13" i="4"/>
  <c r="E45" i="4" s="1"/>
  <c r="E14" i="6"/>
  <c r="E36" i="2"/>
  <c r="E34" i="4" s="1"/>
  <c r="E46" i="2"/>
  <c r="E40" i="4" s="1"/>
  <c r="E7" i="4"/>
  <c r="E10" i="4"/>
  <c r="E42" i="4" s="1"/>
  <c r="E9" i="4"/>
  <c r="E6" i="4"/>
  <c r="E5" i="4"/>
  <c r="E11" i="4"/>
  <c r="E43" i="4" s="1"/>
  <c r="E8" i="4"/>
  <c r="I45" i="3"/>
  <c r="I45" i="6" s="1"/>
  <c r="I12" i="3" s="1"/>
  <c r="I13" i="6"/>
  <c r="E2" i="4"/>
  <c r="G35" i="4"/>
  <c r="G3" i="4"/>
  <c r="D45" i="2"/>
  <c r="D14" i="2"/>
  <c r="D4" i="4" s="1"/>
  <c r="D35" i="2"/>
  <c r="G46" i="6"/>
  <c r="G13" i="3" s="1"/>
  <c r="G13" i="7" s="1"/>
  <c r="S13" i="7" s="1"/>
  <c r="G40" i="4"/>
  <c r="G37" i="4"/>
  <c r="G38" i="4"/>
  <c r="G41" i="4"/>
  <c r="G39" i="4"/>
  <c r="H35" i="4"/>
  <c r="H3" i="4"/>
  <c r="H33" i="4"/>
  <c r="H11" i="1"/>
  <c r="H32" i="4"/>
  <c r="F2" i="4"/>
  <c r="F13" i="4"/>
  <c r="F45" i="4" s="1"/>
  <c r="F14" i="6"/>
  <c r="F46" i="2"/>
  <c r="F36" i="4" s="1"/>
  <c r="F36" i="2"/>
  <c r="F11" i="1" s="1"/>
  <c r="F6" i="4"/>
  <c r="F5" i="4"/>
  <c r="E12" i="4"/>
  <c r="E44" i="4" s="1"/>
  <c r="H46" i="6"/>
  <c r="H13" i="3" s="1"/>
  <c r="H40" i="4"/>
  <c r="H37" i="4"/>
  <c r="H41" i="4"/>
  <c r="G34" i="4"/>
  <c r="F8" i="4"/>
  <c r="G32" i="4"/>
  <c r="F2" i="14"/>
  <c r="F2" i="16"/>
  <c r="J4" i="14"/>
  <c r="J4" i="16"/>
  <c r="E2" i="14"/>
  <c r="E2" i="16"/>
  <c r="G3" i="14"/>
  <c r="G3" i="16"/>
  <c r="C2" i="14"/>
  <c r="C2" i="16"/>
  <c r="I3" i="14"/>
  <c r="I3" i="16"/>
  <c r="K44" i="3"/>
  <c r="K44" i="6" s="1"/>
  <c r="K11" i="3" s="1"/>
  <c r="K12" i="6"/>
  <c r="J43" i="3"/>
  <c r="J43" i="6" s="1"/>
  <c r="J10" i="3" s="1"/>
  <c r="J11" i="6"/>
  <c r="T14" i="6"/>
  <c r="W13" i="6"/>
  <c r="N15" i="6"/>
  <c r="P15" i="6"/>
  <c r="H13" i="11"/>
  <c r="H13" i="12" s="1"/>
  <c r="J12" i="9"/>
  <c r="V12" i="9" s="1"/>
  <c r="J12" i="7"/>
  <c r="V12" i="7" s="1"/>
  <c r="F14" i="9"/>
  <c r="R14" i="9" s="1"/>
  <c r="F14" i="7"/>
  <c r="R14" i="7" s="1"/>
  <c r="D14" i="11"/>
  <c r="D14" i="12" s="1"/>
  <c r="I13" i="9"/>
  <c r="U13" i="9" s="1"/>
  <c r="I13" i="7"/>
  <c r="U13" i="7" s="1"/>
  <c r="H46" i="9"/>
  <c r="H46" i="7"/>
  <c r="K12" i="11"/>
  <c r="K12" i="12" s="1"/>
  <c r="D47" i="7"/>
  <c r="D47" i="9"/>
  <c r="E14" i="7"/>
  <c r="Q14" i="7" s="1"/>
  <c r="E14" i="9"/>
  <c r="Q14" i="9" s="1"/>
  <c r="K45" i="9"/>
  <c r="K45" i="7"/>
  <c r="B47" i="9"/>
  <c r="B47" i="7"/>
  <c r="B14" i="11"/>
  <c r="B35" i="2"/>
  <c r="B14" i="2"/>
  <c r="B9" i="4" s="1"/>
  <c r="B45" i="2"/>
  <c r="E39" i="4" l="1"/>
  <c r="D12" i="4"/>
  <c r="D44" i="4" s="1"/>
  <c r="C12" i="4"/>
  <c r="C44" i="4" s="1"/>
  <c r="B4" i="4"/>
  <c r="D11" i="4"/>
  <c r="D43" i="4" s="1"/>
  <c r="D8" i="4"/>
  <c r="G13" i="9"/>
  <c r="S13" i="9" s="1"/>
  <c r="F35" i="4"/>
  <c r="F3" i="4"/>
  <c r="F32" i="4"/>
  <c r="E37" i="4"/>
  <c r="C10" i="4"/>
  <c r="C42" i="4" s="1"/>
  <c r="E36" i="4"/>
  <c r="F46" i="6"/>
  <c r="F13" i="3" s="1"/>
  <c r="F41" i="4"/>
  <c r="F39" i="4"/>
  <c r="F40" i="4"/>
  <c r="F38" i="4"/>
  <c r="F34" i="4"/>
  <c r="I44" i="3"/>
  <c r="I44" i="6" s="1"/>
  <c r="I11" i="3" s="1"/>
  <c r="I12" i="6"/>
  <c r="C9" i="4"/>
  <c r="F37" i="4"/>
  <c r="E35" i="4"/>
  <c r="E3" i="4"/>
  <c r="E11" i="1"/>
  <c r="C2" i="4"/>
  <c r="E33" i="4"/>
  <c r="C14" i="7"/>
  <c r="O14" i="7" s="1"/>
  <c r="H45" i="3"/>
  <c r="H45" i="6" s="1"/>
  <c r="H12" i="3" s="1"/>
  <c r="H13" i="6"/>
  <c r="F33" i="4"/>
  <c r="G45" i="3"/>
  <c r="G45" i="6" s="1"/>
  <c r="G12" i="3" s="1"/>
  <c r="G13" i="6"/>
  <c r="D2" i="4"/>
  <c r="E46" i="6"/>
  <c r="E13" i="3" s="1"/>
  <c r="E38" i="4"/>
  <c r="E41" i="4"/>
  <c r="C13" i="4"/>
  <c r="C45" i="4" s="1"/>
  <c r="C14" i="6"/>
  <c r="O14" i="6" s="1"/>
  <c r="C46" i="2"/>
  <c r="C36" i="4" s="1"/>
  <c r="C36" i="2"/>
  <c r="C34" i="4" s="1"/>
  <c r="C4" i="4"/>
  <c r="C11" i="4"/>
  <c r="C43" i="4" s="1"/>
  <c r="C5" i="4"/>
  <c r="C7" i="4"/>
  <c r="C8" i="4"/>
  <c r="D13" i="4"/>
  <c r="D45" i="4" s="1"/>
  <c r="D14" i="6"/>
  <c r="D36" i="2"/>
  <c r="D33" i="4" s="1"/>
  <c r="D46" i="2"/>
  <c r="D5" i="4"/>
  <c r="D7" i="4"/>
  <c r="D10" i="4"/>
  <c r="D42" i="4" s="1"/>
  <c r="D6" i="4"/>
  <c r="D9" i="4"/>
  <c r="C14" i="9"/>
  <c r="O14" i="9" s="1"/>
  <c r="D11" i="1"/>
  <c r="E32" i="4"/>
  <c r="B14" i="12"/>
  <c r="Q14" i="12" s="1"/>
  <c r="O14" i="11"/>
  <c r="B13" i="4"/>
  <c r="B45" i="4" s="1"/>
  <c r="B5" i="4"/>
  <c r="B6" i="4"/>
  <c r="B7" i="4"/>
  <c r="B8" i="4"/>
  <c r="B12" i="4"/>
  <c r="B44" i="4" s="1"/>
  <c r="B10" i="4"/>
  <c r="B42" i="4" s="1"/>
  <c r="B2" i="4"/>
  <c r="B11" i="4"/>
  <c r="B43" i="4" s="1"/>
  <c r="D2" i="14"/>
  <c r="D2" i="16"/>
  <c r="B2" i="14"/>
  <c r="B2" i="16"/>
  <c r="H3" i="14"/>
  <c r="H3" i="16"/>
  <c r="K4" i="14"/>
  <c r="K4" i="16"/>
  <c r="K43" i="3"/>
  <c r="K43" i="6" s="1"/>
  <c r="K10" i="3" s="1"/>
  <c r="K11" i="6"/>
  <c r="J42" i="3"/>
  <c r="J42" i="6" s="1"/>
  <c r="J10" i="6"/>
  <c r="B14" i="6"/>
  <c r="R14" i="6"/>
  <c r="U13" i="6"/>
  <c r="V12" i="6"/>
  <c r="Q14" i="6"/>
  <c r="J44" i="7"/>
  <c r="J44" i="9"/>
  <c r="H13" i="9"/>
  <c r="T13" i="9" s="1"/>
  <c r="H13" i="7"/>
  <c r="T13" i="7" s="1"/>
  <c r="J5" i="14"/>
  <c r="J11" i="11"/>
  <c r="J11" i="12" s="1"/>
  <c r="D14" i="7"/>
  <c r="P14" i="7" s="1"/>
  <c r="D14" i="9"/>
  <c r="P14" i="9" s="1"/>
  <c r="K12" i="7"/>
  <c r="W12" i="7" s="1"/>
  <c r="K12" i="9"/>
  <c r="W12" i="9" s="1"/>
  <c r="E13" i="11"/>
  <c r="E13" i="12" s="1"/>
  <c r="F13" i="11"/>
  <c r="F13" i="12" s="1"/>
  <c r="F46" i="9"/>
  <c r="F46" i="7"/>
  <c r="I12" i="11"/>
  <c r="I12" i="12" s="1"/>
  <c r="C13" i="11"/>
  <c r="C13" i="12" s="1"/>
  <c r="E46" i="9"/>
  <c r="E46" i="7"/>
  <c r="I45" i="7"/>
  <c r="I45" i="9"/>
  <c r="B14" i="9"/>
  <c r="N14" i="9" s="1"/>
  <c r="B14" i="7"/>
  <c r="N14" i="7" s="1"/>
  <c r="B46" i="2"/>
  <c r="B40" i="4" s="1"/>
  <c r="B36" i="2"/>
  <c r="B32" i="4" s="1"/>
  <c r="G12" i="11" l="1"/>
  <c r="G12" i="12" s="1"/>
  <c r="C39" i="4"/>
  <c r="C46" i="7"/>
  <c r="C41" i="4"/>
  <c r="C46" i="9"/>
  <c r="E45" i="3"/>
  <c r="E45" i="6" s="1"/>
  <c r="E12" i="3" s="1"/>
  <c r="E13" i="6"/>
  <c r="I43" i="3"/>
  <c r="I43" i="6" s="1"/>
  <c r="I10" i="3" s="1"/>
  <c r="I11" i="6"/>
  <c r="G45" i="9"/>
  <c r="S13" i="6"/>
  <c r="D46" i="6"/>
  <c r="D13" i="3" s="1"/>
  <c r="D38" i="4"/>
  <c r="D37" i="4"/>
  <c r="D40" i="4"/>
  <c r="D39" i="4"/>
  <c r="D36" i="4"/>
  <c r="D41" i="4"/>
  <c r="G45" i="7"/>
  <c r="D35" i="4"/>
  <c r="D3" i="4"/>
  <c r="C11" i="1"/>
  <c r="C35" i="4"/>
  <c r="C3" i="4"/>
  <c r="C32" i="4"/>
  <c r="C33" i="4"/>
  <c r="C46" i="6"/>
  <c r="C13" i="3" s="1"/>
  <c r="C13" i="9" s="1"/>
  <c r="O13" i="9" s="1"/>
  <c r="C37" i="4"/>
  <c r="C40" i="4"/>
  <c r="D32" i="4"/>
  <c r="C38" i="4"/>
  <c r="F45" i="3"/>
  <c r="F45" i="6" s="1"/>
  <c r="F12" i="3" s="1"/>
  <c r="F13" i="6"/>
  <c r="G44" i="3"/>
  <c r="G44" i="6" s="1"/>
  <c r="G11" i="3" s="1"/>
  <c r="G12" i="6"/>
  <c r="D34" i="4"/>
  <c r="B36" i="4"/>
  <c r="H44" i="3"/>
  <c r="H44" i="6" s="1"/>
  <c r="H11" i="3" s="1"/>
  <c r="H12" i="6"/>
  <c r="B35" i="4"/>
  <c r="B3" i="4"/>
  <c r="B46" i="6"/>
  <c r="B13" i="3" s="1"/>
  <c r="B13" i="6" s="1"/>
  <c r="B38" i="4"/>
  <c r="B37" i="4"/>
  <c r="B39" i="4"/>
  <c r="B34" i="4"/>
  <c r="B41" i="4"/>
  <c r="B33" i="4"/>
  <c r="G4" i="14"/>
  <c r="G4" i="16"/>
  <c r="E3" i="14"/>
  <c r="E3" i="16"/>
  <c r="C3" i="14"/>
  <c r="C3" i="16"/>
  <c r="F3" i="14"/>
  <c r="F3" i="16"/>
  <c r="I4" i="14"/>
  <c r="I4" i="16"/>
  <c r="K42" i="3"/>
  <c r="K42" i="6" s="1"/>
  <c r="K10" i="6"/>
  <c r="J41" i="3"/>
  <c r="J41" i="6" s="1"/>
  <c r="J9" i="3"/>
  <c r="J9" i="6" s="1"/>
  <c r="P14" i="6"/>
  <c r="T13" i="6"/>
  <c r="W12" i="6"/>
  <c r="D13" i="11"/>
  <c r="D13" i="12" s="1"/>
  <c r="I12" i="7"/>
  <c r="U12" i="7" s="1"/>
  <c r="I12" i="9"/>
  <c r="U12" i="9" s="1"/>
  <c r="F13" i="9"/>
  <c r="R13" i="9" s="1"/>
  <c r="F13" i="7"/>
  <c r="R13" i="7" s="1"/>
  <c r="D46" i="9"/>
  <c r="D46" i="7"/>
  <c r="H45" i="9"/>
  <c r="H45" i="7"/>
  <c r="E13" i="7"/>
  <c r="Q13" i="7" s="1"/>
  <c r="E13" i="9"/>
  <c r="Q13" i="9" s="1"/>
  <c r="K11" i="11"/>
  <c r="K11" i="12" s="1"/>
  <c r="H12" i="11"/>
  <c r="H12" i="12" s="1"/>
  <c r="G12" i="7"/>
  <c r="S12" i="7" s="1"/>
  <c r="G12" i="9"/>
  <c r="S12" i="9" s="1"/>
  <c r="K44" i="9"/>
  <c r="K44" i="7"/>
  <c r="J11" i="7"/>
  <c r="V11" i="7" s="1"/>
  <c r="J11" i="9"/>
  <c r="V11" i="9" s="1"/>
  <c r="N14" i="6"/>
  <c r="B11" i="1"/>
  <c r="B46" i="9"/>
  <c r="B46" i="7"/>
  <c r="B13" i="11"/>
  <c r="D45" i="3" l="1"/>
  <c r="D45" i="6" s="1"/>
  <c r="D12" i="3" s="1"/>
  <c r="D13" i="6"/>
  <c r="G43" i="3"/>
  <c r="G43" i="6" s="1"/>
  <c r="G10" i="3" s="1"/>
  <c r="G11" i="6"/>
  <c r="C45" i="3"/>
  <c r="C45" i="6" s="1"/>
  <c r="C12" i="3" s="1"/>
  <c r="C13" i="6"/>
  <c r="I42" i="3"/>
  <c r="I42" i="6" s="1"/>
  <c r="I10" i="6"/>
  <c r="H43" i="3"/>
  <c r="H43" i="6" s="1"/>
  <c r="H10" i="3" s="1"/>
  <c r="H11" i="6"/>
  <c r="E44" i="3"/>
  <c r="E44" i="6" s="1"/>
  <c r="E11" i="3" s="1"/>
  <c r="E12" i="6"/>
  <c r="B45" i="3"/>
  <c r="B45" i="6" s="1"/>
  <c r="B12" i="3" s="1"/>
  <c r="B44" i="3" s="1"/>
  <c r="B44" i="6" s="1"/>
  <c r="B11" i="3" s="1"/>
  <c r="F44" i="3"/>
  <c r="F44" i="6" s="1"/>
  <c r="F11" i="3" s="1"/>
  <c r="F12" i="6"/>
  <c r="C13" i="7"/>
  <c r="O13" i="7" s="1"/>
  <c r="B13" i="12"/>
  <c r="Q13" i="12" s="1"/>
  <c r="O13" i="11"/>
  <c r="H4" i="14"/>
  <c r="H4" i="16"/>
  <c r="K5" i="14"/>
  <c r="K5" i="16"/>
  <c r="D3" i="14"/>
  <c r="D3" i="16"/>
  <c r="B3" i="14"/>
  <c r="B3" i="16"/>
  <c r="K41" i="3"/>
  <c r="K41" i="6" s="1"/>
  <c r="K9" i="3"/>
  <c r="K9" i="6" s="1"/>
  <c r="J40" i="3"/>
  <c r="J40" i="6" s="1"/>
  <c r="J39" i="3" s="1"/>
  <c r="J39" i="6" s="1"/>
  <c r="J8" i="3"/>
  <c r="J8" i="6" s="1"/>
  <c r="R13" i="6"/>
  <c r="Q13" i="6"/>
  <c r="S12" i="6"/>
  <c r="U12" i="6"/>
  <c r="V11" i="6"/>
  <c r="J10" i="11"/>
  <c r="J10" i="12" s="1"/>
  <c r="G44" i="9"/>
  <c r="G44" i="7"/>
  <c r="D13" i="9"/>
  <c r="P13" i="9" s="1"/>
  <c r="D13" i="7"/>
  <c r="P13" i="7" s="1"/>
  <c r="J43" i="9"/>
  <c r="J43" i="7"/>
  <c r="I11" i="11"/>
  <c r="I11" i="12" s="1"/>
  <c r="E45" i="9"/>
  <c r="E45" i="7"/>
  <c r="F45" i="9"/>
  <c r="F45" i="7"/>
  <c r="C45" i="9"/>
  <c r="C45" i="7"/>
  <c r="E12" i="11"/>
  <c r="E12" i="12" s="1"/>
  <c r="F12" i="11"/>
  <c r="F12" i="12" s="1"/>
  <c r="G11" i="11"/>
  <c r="G11" i="12" s="1"/>
  <c r="H12" i="9"/>
  <c r="T12" i="9" s="1"/>
  <c r="H12" i="7"/>
  <c r="T12" i="7" s="1"/>
  <c r="I44" i="7"/>
  <c r="I44" i="9"/>
  <c r="K11" i="7"/>
  <c r="W11" i="7" s="1"/>
  <c r="K11" i="9"/>
  <c r="W11" i="9" s="1"/>
  <c r="C12" i="11"/>
  <c r="C12" i="12" s="1"/>
  <c r="B13" i="9"/>
  <c r="N13" i="9" s="1"/>
  <c r="B13" i="7"/>
  <c r="N13" i="7" s="1"/>
  <c r="I41" i="3" l="1"/>
  <c r="I41" i="6" s="1"/>
  <c r="I9" i="3"/>
  <c r="I9" i="6" s="1"/>
  <c r="O13" i="6"/>
  <c r="C44" i="3"/>
  <c r="C44" i="6" s="1"/>
  <c r="C11" i="3" s="1"/>
  <c r="C12" i="6"/>
  <c r="F43" i="3"/>
  <c r="F43" i="6" s="1"/>
  <c r="F10" i="3" s="1"/>
  <c r="F11" i="6"/>
  <c r="B12" i="6"/>
  <c r="E43" i="3"/>
  <c r="E43" i="6" s="1"/>
  <c r="E10" i="3" s="1"/>
  <c r="E11" i="6"/>
  <c r="G42" i="3"/>
  <c r="G42" i="6" s="1"/>
  <c r="G10" i="6"/>
  <c r="H42" i="3"/>
  <c r="H42" i="6" s="1"/>
  <c r="H10" i="6"/>
  <c r="D44" i="3"/>
  <c r="D44" i="6" s="1"/>
  <c r="D11" i="3" s="1"/>
  <c r="D12" i="6"/>
  <c r="E4" i="14"/>
  <c r="E4" i="16"/>
  <c r="I5" i="14"/>
  <c r="I5" i="16"/>
  <c r="J6" i="14"/>
  <c r="J6" i="16"/>
  <c r="C4" i="14"/>
  <c r="C4" i="16"/>
  <c r="F4" i="14"/>
  <c r="F4" i="16"/>
  <c r="G5" i="14"/>
  <c r="G5" i="16"/>
  <c r="K40" i="3"/>
  <c r="K40" i="6" s="1"/>
  <c r="K39" i="3" s="1"/>
  <c r="K39" i="6" s="1"/>
  <c r="K8" i="3"/>
  <c r="K8" i="6" s="1"/>
  <c r="J38" i="3"/>
  <c r="J38" i="6" s="1"/>
  <c r="J6" i="3"/>
  <c r="J6" i="6" s="1"/>
  <c r="J7" i="3"/>
  <c r="J7" i="6" s="1"/>
  <c r="B43" i="3"/>
  <c r="B43" i="6" s="1"/>
  <c r="B11" i="6"/>
  <c r="T12" i="6"/>
  <c r="P13" i="6"/>
  <c r="K43" i="9"/>
  <c r="K43" i="7"/>
  <c r="D12" i="11"/>
  <c r="D12" i="12" s="1"/>
  <c r="H44" i="9"/>
  <c r="H44" i="7"/>
  <c r="C12" i="9"/>
  <c r="O12" i="9" s="1"/>
  <c r="C12" i="7"/>
  <c r="O12" i="7" s="1"/>
  <c r="D45" i="9"/>
  <c r="D45" i="7"/>
  <c r="W11" i="6"/>
  <c r="H11" i="11"/>
  <c r="H11" i="12" s="1"/>
  <c r="K10" i="11"/>
  <c r="K10" i="12" s="1"/>
  <c r="G11" i="7"/>
  <c r="S11" i="7" s="1"/>
  <c r="G11" i="9"/>
  <c r="S11" i="9" s="1"/>
  <c r="I11" i="9"/>
  <c r="U11" i="9" s="1"/>
  <c r="I11" i="7"/>
  <c r="U11" i="7" s="1"/>
  <c r="F12" i="9"/>
  <c r="R12" i="9" s="1"/>
  <c r="F12" i="7"/>
  <c r="R12" i="7" s="1"/>
  <c r="J10" i="7"/>
  <c r="V10" i="7" s="1"/>
  <c r="J10" i="9"/>
  <c r="V10" i="9" s="1"/>
  <c r="E12" i="7"/>
  <c r="Q12" i="7" s="1"/>
  <c r="E12" i="9"/>
  <c r="Q12" i="9" s="1"/>
  <c r="B12" i="11"/>
  <c r="N13" i="6"/>
  <c r="B45" i="7"/>
  <c r="B45" i="9"/>
  <c r="B10" i="3" l="1"/>
  <c r="F42" i="3"/>
  <c r="F42" i="6" s="1"/>
  <c r="F10" i="6"/>
  <c r="D43" i="3"/>
  <c r="D43" i="6" s="1"/>
  <c r="D10" i="3" s="1"/>
  <c r="D11" i="6"/>
  <c r="E42" i="3"/>
  <c r="E42" i="6" s="1"/>
  <c r="E10" i="6"/>
  <c r="G41" i="3"/>
  <c r="G41" i="6" s="1"/>
  <c r="G9" i="3"/>
  <c r="G9" i="6" s="1"/>
  <c r="C43" i="3"/>
  <c r="C43" i="6" s="1"/>
  <c r="C10" i="3" s="1"/>
  <c r="C11" i="6"/>
  <c r="H41" i="3"/>
  <c r="H41" i="6" s="1"/>
  <c r="H9" i="3"/>
  <c r="H9" i="6" s="1"/>
  <c r="I40" i="3"/>
  <c r="I40" i="6" s="1"/>
  <c r="I8" i="3"/>
  <c r="I8" i="6" s="1"/>
  <c r="B12" i="12"/>
  <c r="Q12" i="12" s="1"/>
  <c r="O12" i="11"/>
  <c r="K6" i="14"/>
  <c r="K6" i="16"/>
  <c r="H5" i="14"/>
  <c r="H5" i="16"/>
  <c r="B4" i="14"/>
  <c r="B4" i="16"/>
  <c r="D4" i="14"/>
  <c r="D4" i="16"/>
  <c r="K38" i="3"/>
  <c r="K38" i="6" s="1"/>
  <c r="K6" i="3"/>
  <c r="K6" i="6" s="1"/>
  <c r="K7" i="3"/>
  <c r="K7" i="6" s="1"/>
  <c r="K5" i="3" s="1"/>
  <c r="K5" i="6" s="1"/>
  <c r="J37" i="3"/>
  <c r="J37" i="6" s="1"/>
  <c r="J36" i="3" s="1"/>
  <c r="J36" i="6" s="1"/>
  <c r="J5" i="3"/>
  <c r="J5" i="6" s="1"/>
  <c r="B42" i="3"/>
  <c r="B42" i="6" s="1"/>
  <c r="B10" i="6"/>
  <c r="V10" i="6"/>
  <c r="Q12" i="6"/>
  <c r="R12" i="6"/>
  <c r="O12" i="6"/>
  <c r="G10" i="11"/>
  <c r="G10" i="12" s="1"/>
  <c r="F11" i="11"/>
  <c r="F11" i="12" s="1"/>
  <c r="D12" i="7"/>
  <c r="P12" i="7" s="1"/>
  <c r="D12" i="9"/>
  <c r="P12" i="9" s="1"/>
  <c r="H11" i="7"/>
  <c r="T11" i="7" s="1"/>
  <c r="H11" i="9"/>
  <c r="T11" i="9" s="1"/>
  <c r="J9" i="11"/>
  <c r="J9" i="12" s="1"/>
  <c r="E11" i="11"/>
  <c r="E11" i="12" s="1"/>
  <c r="U11" i="6"/>
  <c r="C44" i="7"/>
  <c r="C44" i="9"/>
  <c r="I43" i="9"/>
  <c r="I43" i="7"/>
  <c r="K10" i="9"/>
  <c r="W10" i="9" s="1"/>
  <c r="K10" i="7"/>
  <c r="S11" i="6"/>
  <c r="J42" i="7"/>
  <c r="J42" i="9"/>
  <c r="I10" i="11"/>
  <c r="I10" i="12" s="1"/>
  <c r="C11" i="11"/>
  <c r="C11" i="12" s="1"/>
  <c r="E44" i="9"/>
  <c r="E44" i="7"/>
  <c r="F44" i="9"/>
  <c r="F44" i="7"/>
  <c r="G43" i="9"/>
  <c r="G43" i="7"/>
  <c r="B12" i="9"/>
  <c r="N12" i="9" s="1"/>
  <c r="B12" i="7"/>
  <c r="N12" i="7" s="1"/>
  <c r="I39" i="3" l="1"/>
  <c r="I39" i="6" s="1"/>
  <c r="I38" i="3" s="1"/>
  <c r="I38" i="6" s="1"/>
  <c r="I7" i="3"/>
  <c r="I7" i="6" s="1"/>
  <c r="E41" i="3"/>
  <c r="E41" i="6" s="1"/>
  <c r="E9" i="3"/>
  <c r="E9" i="6" s="1"/>
  <c r="H40" i="3"/>
  <c r="H40" i="6" s="1"/>
  <c r="H39" i="3" s="1"/>
  <c r="H39" i="6" s="1"/>
  <c r="H8" i="3"/>
  <c r="H8" i="6" s="1"/>
  <c r="D42" i="3"/>
  <c r="D42" i="6" s="1"/>
  <c r="D10" i="6"/>
  <c r="G40" i="3"/>
  <c r="G40" i="6" s="1"/>
  <c r="G39" i="3" s="1"/>
  <c r="G39" i="6" s="1"/>
  <c r="G8" i="3"/>
  <c r="G8" i="6" s="1"/>
  <c r="I6" i="3"/>
  <c r="I6" i="6" s="1"/>
  <c r="C42" i="3"/>
  <c r="C42" i="6" s="1"/>
  <c r="C10" i="6"/>
  <c r="F41" i="3"/>
  <c r="F41" i="6" s="1"/>
  <c r="F9" i="3"/>
  <c r="F9" i="6" s="1"/>
  <c r="E5" i="14"/>
  <c r="E5" i="16"/>
  <c r="F5" i="14"/>
  <c r="F5" i="16"/>
  <c r="G6" i="14"/>
  <c r="G6" i="16"/>
  <c r="C5" i="14"/>
  <c r="C5" i="16"/>
  <c r="J7" i="14"/>
  <c r="J7" i="16"/>
  <c r="I6" i="14"/>
  <c r="I6" i="16"/>
  <c r="W38" i="6"/>
  <c r="K37" i="3"/>
  <c r="K37" i="6" s="1"/>
  <c r="K36" i="3" s="1"/>
  <c r="K36" i="6" s="1"/>
  <c r="J35" i="3"/>
  <c r="J35" i="6" s="1"/>
  <c r="J3" i="3"/>
  <c r="J3" i="6" s="1"/>
  <c r="J4" i="3"/>
  <c r="J4" i="6" s="1"/>
  <c r="B41" i="3"/>
  <c r="B41" i="6" s="1"/>
  <c r="B9" i="3"/>
  <c r="B9" i="6" s="1"/>
  <c r="G10" i="7"/>
  <c r="P12" i="6"/>
  <c r="D11" i="11"/>
  <c r="D11" i="12" s="1"/>
  <c r="I10" i="7"/>
  <c r="I10" i="9"/>
  <c r="U10" i="9" s="1"/>
  <c r="D44" i="7"/>
  <c r="D44" i="9"/>
  <c r="E11" i="9"/>
  <c r="Q11" i="9" s="1"/>
  <c r="E11" i="7"/>
  <c r="Q11" i="7" s="1"/>
  <c r="C11" i="9"/>
  <c r="O11" i="9" s="1"/>
  <c r="C11" i="7"/>
  <c r="O11" i="7" s="1"/>
  <c r="K42" i="7"/>
  <c r="K42" i="9"/>
  <c r="H10" i="11"/>
  <c r="H10" i="12" s="1"/>
  <c r="W10" i="6"/>
  <c r="W10" i="7"/>
  <c r="H43" i="7"/>
  <c r="H43" i="9"/>
  <c r="F11" i="7"/>
  <c r="R11" i="7" s="1"/>
  <c r="F11" i="9"/>
  <c r="R11" i="9" s="1"/>
  <c r="K9" i="11"/>
  <c r="K9" i="12" s="1"/>
  <c r="T11" i="6"/>
  <c r="N12" i="6"/>
  <c r="B11" i="11"/>
  <c r="B44" i="9"/>
  <c r="B44" i="7"/>
  <c r="F40" i="3" l="1"/>
  <c r="F40" i="6" s="1"/>
  <c r="F39" i="3" s="1"/>
  <c r="F39" i="6" s="1"/>
  <c r="F38" i="3" s="1"/>
  <c r="F38" i="6" s="1"/>
  <c r="F8" i="3"/>
  <c r="F8" i="6" s="1"/>
  <c r="C41" i="3"/>
  <c r="C41" i="6" s="1"/>
  <c r="C9" i="3"/>
  <c r="C9" i="6" s="1"/>
  <c r="H7" i="3"/>
  <c r="H7" i="6" s="1"/>
  <c r="H38" i="3"/>
  <c r="H38" i="6" s="1"/>
  <c r="H37" i="3" s="1"/>
  <c r="H37" i="6" s="1"/>
  <c r="H36" i="3" s="1"/>
  <c r="H36" i="6" s="1"/>
  <c r="H6" i="3"/>
  <c r="H6" i="6" s="1"/>
  <c r="E40" i="3"/>
  <c r="E40" i="6" s="1"/>
  <c r="E39" i="3" s="1"/>
  <c r="E39" i="6" s="1"/>
  <c r="E8" i="3"/>
  <c r="E8" i="6" s="1"/>
  <c r="I37" i="3"/>
  <c r="I37" i="6" s="1"/>
  <c r="I5" i="3"/>
  <c r="I5" i="6" s="1"/>
  <c r="G38" i="3"/>
  <c r="G38" i="6" s="1"/>
  <c r="G6" i="3"/>
  <c r="G6" i="6" s="1"/>
  <c r="F7" i="3"/>
  <c r="F7" i="6" s="1"/>
  <c r="D41" i="3"/>
  <c r="D41" i="6" s="1"/>
  <c r="D9" i="3"/>
  <c r="D9" i="6" s="1"/>
  <c r="G7" i="3"/>
  <c r="G7" i="6" s="1"/>
  <c r="B11" i="12"/>
  <c r="Q11" i="12" s="1"/>
  <c r="O11" i="11"/>
  <c r="B5" i="14"/>
  <c r="B5" i="16"/>
  <c r="H6" i="14"/>
  <c r="H6" i="16"/>
  <c r="D5" i="14"/>
  <c r="D5" i="16"/>
  <c r="K7" i="14"/>
  <c r="K7" i="16"/>
  <c r="K35" i="3"/>
  <c r="K35" i="6" s="1"/>
  <c r="K34" i="3" s="1"/>
  <c r="K34" i="6" s="1"/>
  <c r="K33" i="3" s="1"/>
  <c r="K33" i="6" s="1"/>
  <c r="K32" i="3" s="1"/>
  <c r="K32" i="6" s="1"/>
  <c r="K3" i="3"/>
  <c r="K3" i="6" s="1"/>
  <c r="K4" i="3"/>
  <c r="K4" i="6" s="1"/>
  <c r="J34" i="3"/>
  <c r="J34" i="6" s="1"/>
  <c r="J33" i="3" s="1"/>
  <c r="J33" i="6" s="1"/>
  <c r="J32" i="3" s="1"/>
  <c r="J32" i="6" s="1"/>
  <c r="J2" i="3"/>
  <c r="J2" i="6" s="1"/>
  <c r="B40" i="3"/>
  <c r="B40" i="6" s="1"/>
  <c r="B39" i="3" s="1"/>
  <c r="B39" i="6" s="1"/>
  <c r="B8" i="3"/>
  <c r="B8" i="6" s="1"/>
  <c r="G10" i="9"/>
  <c r="S10" i="9" s="1"/>
  <c r="S10" i="6"/>
  <c r="F10" i="11"/>
  <c r="F10" i="12" s="1"/>
  <c r="J9" i="9"/>
  <c r="V9" i="9" s="1"/>
  <c r="J9" i="7"/>
  <c r="S10" i="7"/>
  <c r="U10" i="6"/>
  <c r="D11" i="7"/>
  <c r="P11" i="7" s="1"/>
  <c r="D11" i="9"/>
  <c r="P11" i="9" s="1"/>
  <c r="R11" i="6"/>
  <c r="J41" i="9"/>
  <c r="V41" i="9" s="1"/>
  <c r="J41" i="7"/>
  <c r="C43" i="9"/>
  <c r="C43" i="7"/>
  <c r="I42" i="9"/>
  <c r="I42" i="7"/>
  <c r="F43" i="9"/>
  <c r="F43" i="7"/>
  <c r="O11" i="6"/>
  <c r="Q11" i="6"/>
  <c r="I9" i="11"/>
  <c r="I9" i="12" s="1"/>
  <c r="H10" i="7"/>
  <c r="H10" i="9"/>
  <c r="T10" i="9" s="1"/>
  <c r="E10" i="11"/>
  <c r="E10" i="12" s="1"/>
  <c r="U10" i="7"/>
  <c r="C10" i="11"/>
  <c r="C10" i="12" s="1"/>
  <c r="E43" i="7"/>
  <c r="E43" i="9"/>
  <c r="G42" i="9"/>
  <c r="G42" i="7"/>
  <c r="B11" i="9"/>
  <c r="N11" i="9" s="1"/>
  <c r="B11" i="7"/>
  <c r="N11" i="7" s="1"/>
  <c r="E7" i="3" l="1"/>
  <c r="E7" i="6" s="1"/>
  <c r="F6" i="3"/>
  <c r="F6" i="6" s="1"/>
  <c r="K2" i="3"/>
  <c r="K2" i="6" s="1"/>
  <c r="H5" i="3"/>
  <c r="H5" i="6" s="1"/>
  <c r="H3" i="3" s="1"/>
  <c r="H3" i="6" s="1"/>
  <c r="D40" i="3"/>
  <c r="D40" i="6" s="1"/>
  <c r="D39" i="3" s="1"/>
  <c r="D39" i="6" s="1"/>
  <c r="D8" i="3"/>
  <c r="D8" i="6" s="1"/>
  <c r="H4" i="3"/>
  <c r="H4" i="6" s="1"/>
  <c r="H35" i="3"/>
  <c r="H35" i="6" s="1"/>
  <c r="H34" i="3" s="1"/>
  <c r="H34" i="6" s="1"/>
  <c r="H33" i="3" s="1"/>
  <c r="H33" i="6" s="1"/>
  <c r="H32" i="3" s="1"/>
  <c r="H32" i="6" s="1"/>
  <c r="I36" i="3"/>
  <c r="I36" i="6" s="1"/>
  <c r="I35" i="3" s="1"/>
  <c r="I35" i="6" s="1"/>
  <c r="I34" i="3" s="1"/>
  <c r="I34" i="6" s="1"/>
  <c r="I33" i="3" s="1"/>
  <c r="I33" i="6" s="1"/>
  <c r="I32" i="3" s="1"/>
  <c r="I32" i="6" s="1"/>
  <c r="I4" i="3"/>
  <c r="I4" i="6" s="1"/>
  <c r="C40" i="3"/>
  <c r="C40" i="6" s="1"/>
  <c r="C39" i="3" s="1"/>
  <c r="C39" i="6" s="1"/>
  <c r="C8" i="3"/>
  <c r="C8" i="6" s="1"/>
  <c r="G37" i="3"/>
  <c r="G37" i="6" s="1"/>
  <c r="G36" i="3" s="1"/>
  <c r="G36" i="6" s="1"/>
  <c r="G5" i="3"/>
  <c r="G5" i="6" s="1"/>
  <c r="D7" i="3"/>
  <c r="D7" i="6" s="1"/>
  <c r="E38" i="3"/>
  <c r="E38" i="6" s="1"/>
  <c r="E6" i="3"/>
  <c r="E6" i="6" s="1"/>
  <c r="F37" i="3"/>
  <c r="F37" i="6" s="1"/>
  <c r="F5" i="3"/>
  <c r="F5" i="6" s="1"/>
  <c r="C6" i="14"/>
  <c r="C6" i="16"/>
  <c r="I7" i="14"/>
  <c r="I7" i="16"/>
  <c r="G7" i="14"/>
  <c r="G7" i="16"/>
  <c r="E6" i="14"/>
  <c r="E6" i="16"/>
  <c r="F6" i="14"/>
  <c r="F6" i="16"/>
  <c r="G9" i="11"/>
  <c r="G9" i="12" s="1"/>
  <c r="B38" i="3"/>
  <c r="B38" i="6" s="1"/>
  <c r="B6" i="3"/>
  <c r="B6" i="6" s="1"/>
  <c r="B7" i="3"/>
  <c r="B7" i="6" s="1"/>
  <c r="V41" i="7"/>
  <c r="J10" i="1"/>
  <c r="J24" i="1" s="1"/>
  <c r="K41" i="9"/>
  <c r="W41" i="9" s="1"/>
  <c r="K41" i="7"/>
  <c r="V41" i="6"/>
  <c r="P11" i="6"/>
  <c r="E10" i="9"/>
  <c r="Q10" i="9" s="1"/>
  <c r="E10" i="7"/>
  <c r="K9" i="7"/>
  <c r="K9" i="9"/>
  <c r="W9" i="9" s="1"/>
  <c r="H9" i="11"/>
  <c r="H9" i="12" s="1"/>
  <c r="D10" i="11"/>
  <c r="D10" i="12" s="1"/>
  <c r="V9" i="7"/>
  <c r="T10" i="6"/>
  <c r="T10" i="7"/>
  <c r="J8" i="11"/>
  <c r="J8" i="12" s="1"/>
  <c r="J8" i="14"/>
  <c r="H42" i="9"/>
  <c r="H42" i="7"/>
  <c r="F10" i="7"/>
  <c r="F10" i="9"/>
  <c r="R10" i="9" s="1"/>
  <c r="C10" i="9"/>
  <c r="O10" i="9" s="1"/>
  <c r="C10" i="7"/>
  <c r="D43" i="9"/>
  <c r="D43" i="7"/>
  <c r="V9" i="6"/>
  <c r="B10" i="11"/>
  <c r="N11" i="6"/>
  <c r="B43" i="9"/>
  <c r="B43" i="7"/>
  <c r="C7" i="3" l="1"/>
  <c r="C7" i="6" s="1"/>
  <c r="G4" i="3"/>
  <c r="G4" i="6" s="1"/>
  <c r="H2" i="3"/>
  <c r="H2" i="6" s="1"/>
  <c r="I3" i="3"/>
  <c r="I3" i="6" s="1"/>
  <c r="G35" i="3"/>
  <c r="G35" i="6" s="1"/>
  <c r="G3" i="3"/>
  <c r="G3" i="6" s="1"/>
  <c r="F36" i="3"/>
  <c r="F36" i="6" s="1"/>
  <c r="F35" i="3" s="1"/>
  <c r="F35" i="6" s="1"/>
  <c r="F4" i="3"/>
  <c r="F4" i="6" s="1"/>
  <c r="C38" i="3"/>
  <c r="C38" i="6" s="1"/>
  <c r="C37" i="3" s="1"/>
  <c r="C37" i="6" s="1"/>
  <c r="C36" i="3" s="1"/>
  <c r="C36" i="6" s="1"/>
  <c r="C6" i="3"/>
  <c r="C6" i="6" s="1"/>
  <c r="E37" i="3"/>
  <c r="E37" i="6" s="1"/>
  <c r="E36" i="3" s="1"/>
  <c r="E36" i="6" s="1"/>
  <c r="E5" i="3"/>
  <c r="E5" i="6" s="1"/>
  <c r="I2" i="3"/>
  <c r="I2" i="6" s="1"/>
  <c r="D38" i="3"/>
  <c r="D38" i="6" s="1"/>
  <c r="D6" i="3"/>
  <c r="D6" i="6" s="1"/>
  <c r="B10" i="12"/>
  <c r="Q10" i="12" s="1"/>
  <c r="O10" i="11"/>
  <c r="B6" i="14"/>
  <c r="B6" i="16"/>
  <c r="D6" i="14"/>
  <c r="D6" i="16"/>
  <c r="H7" i="14"/>
  <c r="H7" i="16"/>
  <c r="B37" i="3"/>
  <c r="B37" i="6" s="1"/>
  <c r="B36" i="3" s="1"/>
  <c r="B36" i="6" s="1"/>
  <c r="B5" i="3"/>
  <c r="B5" i="6" s="1"/>
  <c r="F9" i="11"/>
  <c r="F9" i="12" s="1"/>
  <c r="Q10" i="6"/>
  <c r="J8" i="7"/>
  <c r="J8" i="9"/>
  <c r="V8" i="9" s="1"/>
  <c r="F42" i="7"/>
  <c r="F42" i="9"/>
  <c r="R10" i="7"/>
  <c r="E42" i="7"/>
  <c r="E42" i="9"/>
  <c r="J40" i="9"/>
  <c r="V40" i="9" s="1"/>
  <c r="J40" i="7"/>
  <c r="Q10" i="7"/>
  <c r="D10" i="9"/>
  <c r="P10" i="9" s="1"/>
  <c r="D10" i="7"/>
  <c r="R10" i="6"/>
  <c r="W9" i="6"/>
  <c r="E9" i="11"/>
  <c r="E9" i="12" s="1"/>
  <c r="W41" i="7"/>
  <c r="K10" i="1"/>
  <c r="K24" i="1" s="1"/>
  <c r="C42" i="7"/>
  <c r="C42" i="9"/>
  <c r="K8" i="11"/>
  <c r="K8" i="12" s="1"/>
  <c r="G9" i="9"/>
  <c r="S9" i="9" s="1"/>
  <c r="G9" i="7"/>
  <c r="O10" i="6"/>
  <c r="W9" i="7"/>
  <c r="G41" i="9"/>
  <c r="S41" i="9" s="1"/>
  <c r="G41" i="7"/>
  <c r="W41" i="6"/>
  <c r="O10" i="7"/>
  <c r="I9" i="9"/>
  <c r="U9" i="9" s="1"/>
  <c r="I9" i="7"/>
  <c r="J40" i="11"/>
  <c r="J40" i="12" s="1"/>
  <c r="J38" i="1"/>
  <c r="C9" i="11"/>
  <c r="C9" i="12" s="1"/>
  <c r="I41" i="7"/>
  <c r="I41" i="9"/>
  <c r="U41" i="9" s="1"/>
  <c r="B10" i="7"/>
  <c r="B10" i="9"/>
  <c r="N10" i="9" s="1"/>
  <c r="E4" i="3" l="1"/>
  <c r="E4" i="6" s="1"/>
  <c r="D37" i="3"/>
  <c r="D37" i="6" s="1"/>
  <c r="D36" i="3" s="1"/>
  <c r="D36" i="6" s="1"/>
  <c r="D5" i="3"/>
  <c r="D5" i="6" s="1"/>
  <c r="F34" i="3"/>
  <c r="F34" i="6" s="1"/>
  <c r="F33" i="3" s="1"/>
  <c r="F33" i="6" s="1"/>
  <c r="F32" i="3" s="1"/>
  <c r="F32" i="6" s="1"/>
  <c r="F2" i="3"/>
  <c r="F2" i="6" s="1"/>
  <c r="C35" i="3"/>
  <c r="C35" i="6" s="1"/>
  <c r="C34" i="3" s="1"/>
  <c r="C34" i="6" s="1"/>
  <c r="C33" i="3" s="1"/>
  <c r="C33" i="6" s="1"/>
  <c r="C32" i="3" s="1"/>
  <c r="C32" i="6" s="1"/>
  <c r="F3" i="3"/>
  <c r="F3" i="6" s="1"/>
  <c r="G34" i="3"/>
  <c r="G34" i="6" s="1"/>
  <c r="G33" i="3" s="1"/>
  <c r="G33" i="6" s="1"/>
  <c r="G32" i="3" s="1"/>
  <c r="G32" i="6" s="1"/>
  <c r="G2" i="3"/>
  <c r="G2" i="6" s="1"/>
  <c r="D4" i="3"/>
  <c r="D4" i="6" s="1"/>
  <c r="E35" i="3"/>
  <c r="E35" i="6" s="1"/>
  <c r="E3" i="3"/>
  <c r="E3" i="6" s="1"/>
  <c r="C4" i="3"/>
  <c r="C4" i="6" s="1"/>
  <c r="C5" i="3"/>
  <c r="C5" i="6" s="1"/>
  <c r="C3" i="3" s="1"/>
  <c r="C3" i="6" s="1"/>
  <c r="J25" i="14"/>
  <c r="J25" i="16"/>
  <c r="E7" i="14"/>
  <c r="E7" i="16"/>
  <c r="C7" i="14"/>
  <c r="C7" i="16"/>
  <c r="K8" i="14"/>
  <c r="K8" i="16"/>
  <c r="F7" i="14"/>
  <c r="F7" i="16"/>
  <c r="B35" i="3"/>
  <c r="B35" i="6" s="1"/>
  <c r="B34" i="3" s="1"/>
  <c r="B34" i="6" s="1"/>
  <c r="B33" i="3" s="1"/>
  <c r="B33" i="6" s="1"/>
  <c r="B32" i="3" s="1"/>
  <c r="B32" i="6" s="1"/>
  <c r="B3" i="3"/>
  <c r="B3" i="6" s="1"/>
  <c r="B4" i="3"/>
  <c r="B4" i="6" s="1"/>
  <c r="P10" i="6"/>
  <c r="U41" i="6"/>
  <c r="I8" i="11"/>
  <c r="I8" i="12" s="1"/>
  <c r="P10" i="7"/>
  <c r="J7" i="11"/>
  <c r="J7" i="12" s="1"/>
  <c r="U41" i="7"/>
  <c r="I10" i="1"/>
  <c r="I24" i="1" s="1"/>
  <c r="D42" i="9"/>
  <c r="D42" i="7"/>
  <c r="V8" i="7"/>
  <c r="U9" i="7"/>
  <c r="H9" i="9"/>
  <c r="T9" i="9" s="1"/>
  <c r="H9" i="7"/>
  <c r="D9" i="11"/>
  <c r="D9" i="12" s="1"/>
  <c r="V8" i="6"/>
  <c r="K38" i="1"/>
  <c r="K40" i="11"/>
  <c r="K40" i="12" s="1"/>
  <c r="K8" i="9"/>
  <c r="W8" i="9" s="1"/>
  <c r="K8" i="7"/>
  <c r="H41" i="9"/>
  <c r="T41" i="9" s="1"/>
  <c r="H41" i="7"/>
  <c r="V40" i="6"/>
  <c r="S41" i="7"/>
  <c r="G10" i="1"/>
  <c r="G24" i="1" s="1"/>
  <c r="K40" i="7"/>
  <c r="K40" i="9"/>
  <c r="W40" i="9" s="1"/>
  <c r="S9" i="7"/>
  <c r="V40" i="7"/>
  <c r="J9" i="1"/>
  <c r="J23" i="1" s="1"/>
  <c r="S9" i="6"/>
  <c r="U9" i="6"/>
  <c r="S41" i="6"/>
  <c r="G8" i="11"/>
  <c r="G8" i="12" s="1"/>
  <c r="J28" i="11"/>
  <c r="J28" i="12" s="1"/>
  <c r="B9" i="11"/>
  <c r="B42" i="9"/>
  <c r="B42" i="7"/>
  <c r="N10" i="6"/>
  <c r="N10" i="7"/>
  <c r="C2" i="3" l="1"/>
  <c r="C2" i="6" s="1"/>
  <c r="E34" i="3"/>
  <c r="E34" i="6" s="1"/>
  <c r="E33" i="3" s="1"/>
  <c r="E33" i="6" s="1"/>
  <c r="E32" i="3" s="1"/>
  <c r="E32" i="6" s="1"/>
  <c r="E2" i="3"/>
  <c r="E2" i="6" s="1"/>
  <c r="D35" i="3"/>
  <c r="D35" i="6" s="1"/>
  <c r="D34" i="3" s="1"/>
  <c r="D34" i="6" s="1"/>
  <c r="D33" i="3" s="1"/>
  <c r="D33" i="6" s="1"/>
  <c r="D32" i="3" s="1"/>
  <c r="D32" i="6" s="1"/>
  <c r="D3" i="3"/>
  <c r="D3" i="6" s="1"/>
  <c r="B9" i="12"/>
  <c r="Q9" i="12" s="1"/>
  <c r="O9" i="11"/>
  <c r="B2" i="3"/>
  <c r="B2" i="6" s="1"/>
  <c r="B7" i="14"/>
  <c r="B7" i="16"/>
  <c r="D7" i="14"/>
  <c r="D7" i="16"/>
  <c r="K25" i="14"/>
  <c r="K25" i="16"/>
  <c r="J9" i="14"/>
  <c r="J9" i="16"/>
  <c r="G8" i="14"/>
  <c r="G8" i="16"/>
  <c r="J14" i="14"/>
  <c r="J14" i="16"/>
  <c r="I8" i="14"/>
  <c r="I8" i="16"/>
  <c r="C41" i="9"/>
  <c r="O41" i="9" s="1"/>
  <c r="C41" i="7"/>
  <c r="C10" i="1" s="1"/>
  <c r="F41" i="7"/>
  <c r="F41" i="9"/>
  <c r="R41" i="9" s="1"/>
  <c r="H8" i="11"/>
  <c r="H8" i="12" s="1"/>
  <c r="I38" i="1"/>
  <c r="I40" i="11"/>
  <c r="I40" i="12" s="1"/>
  <c r="F9" i="9"/>
  <c r="R9" i="9" s="1"/>
  <c r="F9" i="7"/>
  <c r="J39" i="9"/>
  <c r="V39" i="9" s="1"/>
  <c r="J39" i="7"/>
  <c r="W40" i="6"/>
  <c r="T41" i="7"/>
  <c r="H10" i="1"/>
  <c r="H24" i="1" s="1"/>
  <c r="I8" i="9"/>
  <c r="U8" i="9" s="1"/>
  <c r="I8" i="7"/>
  <c r="T9" i="7"/>
  <c r="K28" i="11"/>
  <c r="K28" i="12" s="1"/>
  <c r="W8" i="6"/>
  <c r="J37" i="1"/>
  <c r="J39" i="11"/>
  <c r="J39" i="12" s="1"/>
  <c r="W40" i="7"/>
  <c r="K9" i="1"/>
  <c r="K23" i="1" s="1"/>
  <c r="T41" i="6"/>
  <c r="E9" i="7"/>
  <c r="E9" i="9"/>
  <c r="Q9" i="9" s="1"/>
  <c r="I40" i="7"/>
  <c r="I40" i="9"/>
  <c r="U40" i="9" s="1"/>
  <c r="J7" i="7"/>
  <c r="J7" i="9"/>
  <c r="V7" i="9" s="1"/>
  <c r="G8" i="9"/>
  <c r="S8" i="9" s="1"/>
  <c r="G8" i="7"/>
  <c r="G40" i="11"/>
  <c r="G40" i="12" s="1"/>
  <c r="G38" i="1"/>
  <c r="W8" i="7"/>
  <c r="E41" i="7"/>
  <c r="E41" i="9"/>
  <c r="Q41" i="9" s="1"/>
  <c r="G40" i="7"/>
  <c r="G40" i="9"/>
  <c r="S40" i="9" s="1"/>
  <c r="C9" i="7"/>
  <c r="C9" i="9"/>
  <c r="O9" i="9" s="1"/>
  <c r="K7" i="11"/>
  <c r="K7" i="12" s="1"/>
  <c r="T9" i="6"/>
  <c r="D2" i="3" l="1"/>
  <c r="D2" i="6" s="1"/>
  <c r="I25" i="14"/>
  <c r="I25" i="16"/>
  <c r="H8" i="14"/>
  <c r="H8" i="16"/>
  <c r="K9" i="14"/>
  <c r="K9" i="16"/>
  <c r="G25" i="14"/>
  <c r="G25" i="16"/>
  <c r="J26" i="14"/>
  <c r="J26" i="16"/>
  <c r="K14" i="14"/>
  <c r="K14" i="16"/>
  <c r="U8" i="6"/>
  <c r="O9" i="7"/>
  <c r="J6" i="11"/>
  <c r="J6" i="12" s="1"/>
  <c r="H8" i="9"/>
  <c r="T8" i="9" s="1"/>
  <c r="H8" i="7"/>
  <c r="H38" i="1"/>
  <c r="H40" i="11"/>
  <c r="H40" i="12" s="1"/>
  <c r="D9" i="7"/>
  <c r="D9" i="9"/>
  <c r="P9" i="9" s="1"/>
  <c r="C8" i="11"/>
  <c r="C8" i="12" s="1"/>
  <c r="V39" i="6"/>
  <c r="O9" i="6"/>
  <c r="V7" i="7"/>
  <c r="D41" i="9"/>
  <c r="P41" i="9" s="1"/>
  <c r="D41" i="7"/>
  <c r="V7" i="6"/>
  <c r="G28" i="11"/>
  <c r="G28" i="12" s="1"/>
  <c r="U40" i="6"/>
  <c r="H40" i="7"/>
  <c r="H40" i="9"/>
  <c r="T40" i="9" s="1"/>
  <c r="K7" i="9"/>
  <c r="W7" i="9" s="1"/>
  <c r="K7" i="7"/>
  <c r="R9" i="7"/>
  <c r="R41" i="7"/>
  <c r="F10" i="1"/>
  <c r="F24" i="1" s="1"/>
  <c r="S40" i="7"/>
  <c r="G9" i="1"/>
  <c r="G23" i="1" s="1"/>
  <c r="I28" i="11"/>
  <c r="I28" i="12" s="1"/>
  <c r="K37" i="1"/>
  <c r="K39" i="11"/>
  <c r="K39" i="12" s="1"/>
  <c r="F8" i="11"/>
  <c r="F8" i="12" s="1"/>
  <c r="R41" i="6"/>
  <c r="Q9" i="6"/>
  <c r="S40" i="6"/>
  <c r="S8" i="7"/>
  <c r="U40" i="7"/>
  <c r="I9" i="1"/>
  <c r="I23" i="1" s="1"/>
  <c r="K39" i="7"/>
  <c r="K39" i="9"/>
  <c r="W39" i="9" s="1"/>
  <c r="R9" i="6"/>
  <c r="O41" i="6"/>
  <c r="Q41" i="6"/>
  <c r="G7" i="11"/>
  <c r="G7" i="12" s="1"/>
  <c r="E8" i="11"/>
  <c r="E8" i="12" s="1"/>
  <c r="U8" i="7"/>
  <c r="V39" i="7"/>
  <c r="J8" i="1"/>
  <c r="J22" i="1" s="1"/>
  <c r="J36" i="1" s="1"/>
  <c r="O41" i="7"/>
  <c r="C24" i="1"/>
  <c r="Q41" i="7"/>
  <c r="E10" i="1"/>
  <c r="E24" i="1" s="1"/>
  <c r="S8" i="6"/>
  <c r="Q9" i="7"/>
  <c r="I7" i="11"/>
  <c r="I7" i="12" s="1"/>
  <c r="J27" i="11"/>
  <c r="J27" i="12" s="1"/>
  <c r="B41" i="9"/>
  <c r="N41" i="9" s="1"/>
  <c r="B41" i="7"/>
  <c r="F8" i="14" l="1"/>
  <c r="F8" i="16"/>
  <c r="G14" i="14"/>
  <c r="G14" i="16"/>
  <c r="J10" i="14"/>
  <c r="J10" i="16"/>
  <c r="G9" i="14"/>
  <c r="G9" i="16"/>
  <c r="K26" i="14"/>
  <c r="K26" i="16"/>
  <c r="E8" i="14"/>
  <c r="E8" i="16"/>
  <c r="C8" i="14"/>
  <c r="C8" i="16"/>
  <c r="J15" i="14"/>
  <c r="J15" i="16"/>
  <c r="I14" i="14"/>
  <c r="I14" i="16"/>
  <c r="H25" i="14"/>
  <c r="H25" i="16"/>
  <c r="I9" i="14"/>
  <c r="I9" i="16"/>
  <c r="C8" i="9"/>
  <c r="O8" i="9" s="1"/>
  <c r="C8" i="7"/>
  <c r="I39" i="11"/>
  <c r="I39" i="12" s="1"/>
  <c r="I37" i="1"/>
  <c r="W7" i="7"/>
  <c r="I39" i="9"/>
  <c r="U39" i="9" s="1"/>
  <c r="I39" i="7"/>
  <c r="H7" i="11"/>
  <c r="H7" i="12" s="1"/>
  <c r="W39" i="6"/>
  <c r="P41" i="6"/>
  <c r="T8" i="7"/>
  <c r="E38" i="1"/>
  <c r="E40" i="11"/>
  <c r="E40" i="12" s="1"/>
  <c r="C40" i="7"/>
  <c r="C40" i="9"/>
  <c r="O40" i="9" s="1"/>
  <c r="F8" i="7"/>
  <c r="F8" i="9"/>
  <c r="R8" i="9" s="1"/>
  <c r="K6" i="11"/>
  <c r="K6" i="12" s="1"/>
  <c r="D8" i="11"/>
  <c r="D8" i="12" s="1"/>
  <c r="G37" i="1"/>
  <c r="G39" i="11"/>
  <c r="G39" i="12" s="1"/>
  <c r="W7" i="6"/>
  <c r="P9" i="6"/>
  <c r="C40" i="11"/>
  <c r="C40" i="12" s="1"/>
  <c r="C38" i="1"/>
  <c r="F40" i="9"/>
  <c r="R40" i="9" s="1"/>
  <c r="F40" i="7"/>
  <c r="T40" i="6"/>
  <c r="P9" i="7"/>
  <c r="G7" i="9"/>
  <c r="S7" i="9" s="1"/>
  <c r="G7" i="7"/>
  <c r="F40" i="11"/>
  <c r="F40" i="12" s="1"/>
  <c r="F38" i="1"/>
  <c r="H28" i="11"/>
  <c r="H28" i="12" s="1"/>
  <c r="J6" i="9"/>
  <c r="V6" i="9" s="1"/>
  <c r="J6" i="7"/>
  <c r="J27" i="14"/>
  <c r="J38" i="11"/>
  <c r="J38" i="12" s="1"/>
  <c r="E8" i="9"/>
  <c r="Q8" i="9" s="1"/>
  <c r="E8" i="7"/>
  <c r="K27" i="11"/>
  <c r="K27" i="12" s="1"/>
  <c r="T40" i="7"/>
  <c r="H9" i="1"/>
  <c r="H23" i="1" s="1"/>
  <c r="P41" i="7"/>
  <c r="D10" i="1"/>
  <c r="D24" i="1" s="1"/>
  <c r="J38" i="9"/>
  <c r="V38" i="9" s="1"/>
  <c r="J38" i="7"/>
  <c r="E40" i="7"/>
  <c r="E40" i="9"/>
  <c r="Q40" i="9" s="1"/>
  <c r="W39" i="7"/>
  <c r="K8" i="1"/>
  <c r="K22" i="1" s="1"/>
  <c r="G39" i="9"/>
  <c r="S39" i="9" s="1"/>
  <c r="G39" i="7"/>
  <c r="I7" i="9"/>
  <c r="U7" i="9" s="1"/>
  <c r="I7" i="7"/>
  <c r="T8" i="6"/>
  <c r="N41" i="7"/>
  <c r="B10" i="1"/>
  <c r="B24" i="1" s="1"/>
  <c r="N41" i="6"/>
  <c r="N9" i="6"/>
  <c r="G26" i="14" l="1"/>
  <c r="G26" i="16"/>
  <c r="H9" i="14"/>
  <c r="H9" i="16"/>
  <c r="K15" i="14"/>
  <c r="K15" i="16"/>
  <c r="H14" i="14"/>
  <c r="H14" i="16"/>
  <c r="D8" i="14"/>
  <c r="D8" i="16"/>
  <c r="E25" i="14"/>
  <c r="E25" i="16"/>
  <c r="F25" i="14"/>
  <c r="F25" i="16"/>
  <c r="C25" i="14"/>
  <c r="C25" i="16"/>
  <c r="K10" i="14"/>
  <c r="K10" i="16"/>
  <c r="I26" i="14"/>
  <c r="I26" i="16"/>
  <c r="G27" i="11"/>
  <c r="G27" i="12" s="1"/>
  <c r="V38" i="7"/>
  <c r="J7" i="1"/>
  <c r="J21" i="1" s="1"/>
  <c r="Q8" i="7"/>
  <c r="O40" i="7"/>
  <c r="C9" i="1"/>
  <c r="C23" i="1" s="1"/>
  <c r="K6" i="9"/>
  <c r="W6" i="9" s="1"/>
  <c r="K6" i="7"/>
  <c r="D40" i="9"/>
  <c r="P40" i="9" s="1"/>
  <c r="D40" i="7"/>
  <c r="S39" i="6"/>
  <c r="J26" i="11"/>
  <c r="J26" i="12" s="1"/>
  <c r="E7" i="11"/>
  <c r="E7" i="12" s="1"/>
  <c r="H7" i="9"/>
  <c r="T7" i="9" s="1"/>
  <c r="H7" i="7"/>
  <c r="O40" i="6"/>
  <c r="K38" i="11"/>
  <c r="K38" i="12" s="1"/>
  <c r="K36" i="1"/>
  <c r="K27" i="14" s="1"/>
  <c r="D38" i="1"/>
  <c r="D40" i="11"/>
  <c r="D40" i="12" s="1"/>
  <c r="Q8" i="6"/>
  <c r="K38" i="9"/>
  <c r="W38" i="9" s="1"/>
  <c r="K38" i="7"/>
  <c r="H39" i="7"/>
  <c r="H39" i="9"/>
  <c r="T39" i="9" s="1"/>
  <c r="R8" i="6"/>
  <c r="S39" i="7"/>
  <c r="G8" i="1"/>
  <c r="G22" i="1" s="1"/>
  <c r="U39" i="6"/>
  <c r="U7" i="6"/>
  <c r="Q40" i="6"/>
  <c r="H37" i="1"/>
  <c r="H39" i="11"/>
  <c r="H39" i="12" s="1"/>
  <c r="S7" i="7"/>
  <c r="R40" i="6"/>
  <c r="F7" i="11"/>
  <c r="F7" i="12" s="1"/>
  <c r="O8" i="7"/>
  <c r="V38" i="6"/>
  <c r="U7" i="7"/>
  <c r="E28" i="11"/>
  <c r="E28" i="12" s="1"/>
  <c r="V6" i="7"/>
  <c r="G6" i="11"/>
  <c r="G6" i="12" s="1"/>
  <c r="R40" i="7"/>
  <c r="F9" i="1"/>
  <c r="F23" i="1" s="1"/>
  <c r="R8" i="7"/>
  <c r="D8" i="9"/>
  <c r="P8" i="9" s="1"/>
  <c r="D8" i="7"/>
  <c r="U39" i="7"/>
  <c r="I8" i="1"/>
  <c r="I22" i="1" s="1"/>
  <c r="C7" i="11"/>
  <c r="C7" i="12" s="1"/>
  <c r="V6" i="6"/>
  <c r="I6" i="11"/>
  <c r="I6" i="12" s="1"/>
  <c r="Q40" i="7"/>
  <c r="E9" i="1"/>
  <c r="E23" i="1" s="1"/>
  <c r="J5" i="11"/>
  <c r="J5" i="12" s="1"/>
  <c r="S7" i="6"/>
  <c r="F28" i="11"/>
  <c r="F28" i="12" s="1"/>
  <c r="C28" i="11"/>
  <c r="C28" i="12" s="1"/>
  <c r="I27" i="11"/>
  <c r="I27" i="12" s="1"/>
  <c r="O8" i="6"/>
  <c r="B40" i="9"/>
  <c r="N40" i="9" s="1"/>
  <c r="B40" i="7"/>
  <c r="B40" i="11"/>
  <c r="B38" i="1"/>
  <c r="B40" i="12" l="1"/>
  <c r="Q34" i="12" s="1"/>
  <c r="O34" i="11"/>
  <c r="B25" i="14"/>
  <c r="B25" i="16"/>
  <c r="I10" i="14"/>
  <c r="I10" i="16"/>
  <c r="E14" i="14"/>
  <c r="E14" i="16"/>
  <c r="C9" i="14"/>
  <c r="C9" i="16"/>
  <c r="G15" i="14"/>
  <c r="G15" i="16"/>
  <c r="J11" i="14"/>
  <c r="J11" i="16"/>
  <c r="G10" i="14"/>
  <c r="G10" i="16"/>
  <c r="F9" i="14"/>
  <c r="F9" i="16"/>
  <c r="E9" i="14"/>
  <c r="E9" i="16"/>
  <c r="F14" i="14"/>
  <c r="F14" i="16"/>
  <c r="I15" i="14"/>
  <c r="I15" i="16"/>
  <c r="D25" i="14"/>
  <c r="D25" i="16"/>
  <c r="J16" i="14"/>
  <c r="J16" i="16"/>
  <c r="H26" i="14"/>
  <c r="H26" i="16"/>
  <c r="C14" i="14"/>
  <c r="C14" i="16"/>
  <c r="F39" i="7"/>
  <c r="F39" i="9"/>
  <c r="R39" i="9" s="1"/>
  <c r="T7" i="7"/>
  <c r="C37" i="1"/>
  <c r="C39" i="11"/>
  <c r="C39" i="12" s="1"/>
  <c r="D7" i="11"/>
  <c r="D7" i="12" s="1"/>
  <c r="H27" i="11"/>
  <c r="H27" i="12" s="1"/>
  <c r="H6" i="11"/>
  <c r="H6" i="12" s="1"/>
  <c r="G38" i="9"/>
  <c r="S38" i="9" s="1"/>
  <c r="G38" i="7"/>
  <c r="P8" i="6"/>
  <c r="I6" i="9"/>
  <c r="U6" i="9" s="1"/>
  <c r="I6" i="7"/>
  <c r="T39" i="7"/>
  <c r="H8" i="1"/>
  <c r="H22" i="1" s="1"/>
  <c r="T7" i="6"/>
  <c r="P40" i="7"/>
  <c r="D9" i="1"/>
  <c r="D23" i="1" s="1"/>
  <c r="J37" i="9"/>
  <c r="V37" i="9" s="1"/>
  <c r="J37" i="7"/>
  <c r="T39" i="6"/>
  <c r="D28" i="11"/>
  <c r="D28" i="12" s="1"/>
  <c r="I38" i="7"/>
  <c r="I38" i="9"/>
  <c r="U38" i="9" s="1"/>
  <c r="W38" i="7"/>
  <c r="K7" i="1"/>
  <c r="K21" i="1" s="1"/>
  <c r="P40" i="6"/>
  <c r="J35" i="1"/>
  <c r="J37" i="11"/>
  <c r="J37" i="12" s="1"/>
  <c r="P8" i="7"/>
  <c r="F37" i="1"/>
  <c r="F39" i="11"/>
  <c r="F39" i="12" s="1"/>
  <c r="E7" i="9"/>
  <c r="Q7" i="9" s="1"/>
  <c r="E7" i="7"/>
  <c r="G38" i="11"/>
  <c r="G38" i="12" s="1"/>
  <c r="G36" i="1"/>
  <c r="K26" i="11"/>
  <c r="K26" i="12" s="1"/>
  <c r="C7" i="7"/>
  <c r="C7" i="9"/>
  <c r="O7" i="9" s="1"/>
  <c r="W6" i="7"/>
  <c r="E39" i="11"/>
  <c r="E39" i="12" s="1"/>
  <c r="E37" i="1"/>
  <c r="I36" i="1"/>
  <c r="I38" i="11"/>
  <c r="I38" i="12" s="1"/>
  <c r="F7" i="7"/>
  <c r="F7" i="9"/>
  <c r="R7" i="9" s="1"/>
  <c r="E39" i="9"/>
  <c r="Q39" i="9" s="1"/>
  <c r="E39" i="7"/>
  <c r="C39" i="9"/>
  <c r="O39" i="9" s="1"/>
  <c r="C39" i="7"/>
  <c r="K5" i="11"/>
  <c r="K5" i="12" s="1"/>
  <c r="J5" i="7"/>
  <c r="J5" i="9"/>
  <c r="V5" i="9" s="1"/>
  <c r="G6" i="9"/>
  <c r="S6" i="9" s="1"/>
  <c r="G6" i="7"/>
  <c r="W6" i="6"/>
  <c r="N40" i="7"/>
  <c r="B28" i="11"/>
  <c r="N8" i="6"/>
  <c r="N40" i="6"/>
  <c r="B28" i="12" l="1"/>
  <c r="Q24" i="12" s="1"/>
  <c r="O24" i="11"/>
  <c r="K16" i="14"/>
  <c r="K16" i="16"/>
  <c r="D14" i="14"/>
  <c r="D14" i="16"/>
  <c r="I27" i="14"/>
  <c r="I27" i="16"/>
  <c r="G27" i="14"/>
  <c r="G27" i="16"/>
  <c r="J28" i="14"/>
  <c r="J28" i="16"/>
  <c r="H15" i="14"/>
  <c r="H15" i="16"/>
  <c r="D9" i="14"/>
  <c r="D9" i="16"/>
  <c r="B14" i="14"/>
  <c r="B14" i="16"/>
  <c r="K11" i="14"/>
  <c r="K11" i="16"/>
  <c r="E26" i="14"/>
  <c r="E26" i="16"/>
  <c r="C26" i="14"/>
  <c r="C26" i="16"/>
  <c r="F26" i="14"/>
  <c r="F26" i="16"/>
  <c r="H10" i="14"/>
  <c r="H10" i="16"/>
  <c r="Q39" i="7"/>
  <c r="E8" i="1"/>
  <c r="E22" i="1" s="1"/>
  <c r="H38" i="11"/>
  <c r="H38" i="12" s="1"/>
  <c r="H36" i="1"/>
  <c r="G26" i="11"/>
  <c r="G26" i="12" s="1"/>
  <c r="E27" i="11"/>
  <c r="E27" i="12" s="1"/>
  <c r="U38" i="6"/>
  <c r="V37" i="7"/>
  <c r="J6" i="1"/>
  <c r="J20" i="1" s="1"/>
  <c r="S38" i="6"/>
  <c r="H38" i="9"/>
  <c r="T38" i="9" s="1"/>
  <c r="H38" i="7"/>
  <c r="S6" i="6"/>
  <c r="O39" i="7"/>
  <c r="C8" i="1"/>
  <c r="C22" i="1" s="1"/>
  <c r="Q39" i="6"/>
  <c r="I26" i="11"/>
  <c r="I26" i="12" s="1"/>
  <c r="J25" i="11"/>
  <c r="J25" i="12" s="1"/>
  <c r="U6" i="7"/>
  <c r="S6" i="7"/>
  <c r="C27" i="11"/>
  <c r="C27" i="12" s="1"/>
  <c r="F6" i="11"/>
  <c r="F6" i="12" s="1"/>
  <c r="Q7" i="6"/>
  <c r="U38" i="7"/>
  <c r="I7" i="1"/>
  <c r="I21" i="1" s="1"/>
  <c r="V37" i="6"/>
  <c r="U6" i="6"/>
  <c r="K37" i="11"/>
  <c r="K37" i="12" s="1"/>
  <c r="K35" i="1"/>
  <c r="G5" i="11"/>
  <c r="G5" i="12" s="1"/>
  <c r="O39" i="6"/>
  <c r="R7" i="7"/>
  <c r="C6" i="11"/>
  <c r="C6" i="12" s="1"/>
  <c r="Q7" i="7"/>
  <c r="D7" i="9"/>
  <c r="P7" i="9" s="1"/>
  <c r="D7" i="7"/>
  <c r="D39" i="11"/>
  <c r="D39" i="12" s="1"/>
  <c r="D37" i="1"/>
  <c r="I5" i="11"/>
  <c r="I5" i="12" s="1"/>
  <c r="F27" i="11"/>
  <c r="F27" i="12" s="1"/>
  <c r="K37" i="9"/>
  <c r="W37" i="9" s="1"/>
  <c r="K37" i="7"/>
  <c r="J4" i="11"/>
  <c r="J4" i="12" s="1"/>
  <c r="K5" i="7"/>
  <c r="K5" i="9"/>
  <c r="W5" i="9" s="1"/>
  <c r="R7" i="6"/>
  <c r="O7" i="6"/>
  <c r="E6" i="11"/>
  <c r="E6" i="12" s="1"/>
  <c r="R39" i="6"/>
  <c r="V5" i="7"/>
  <c r="S38" i="7"/>
  <c r="G7" i="1"/>
  <c r="G21" i="1" s="1"/>
  <c r="V5" i="6"/>
  <c r="O7" i="7"/>
  <c r="D39" i="9"/>
  <c r="P39" i="9" s="1"/>
  <c r="D39" i="7"/>
  <c r="H6" i="9"/>
  <c r="T6" i="9" s="1"/>
  <c r="H6" i="7"/>
  <c r="R39" i="7"/>
  <c r="F8" i="1"/>
  <c r="F22" i="1" s="1"/>
  <c r="B7" i="9"/>
  <c r="N7" i="9" s="1"/>
  <c r="B7" i="7"/>
  <c r="B39" i="9"/>
  <c r="N39" i="9" s="1"/>
  <c r="B39" i="7"/>
  <c r="D26" i="14" l="1"/>
  <c r="D26" i="16"/>
  <c r="J17" i="14"/>
  <c r="J17" i="16"/>
  <c r="G16" i="14"/>
  <c r="G16" i="16"/>
  <c r="G11" i="14"/>
  <c r="G11" i="16"/>
  <c r="H27" i="14"/>
  <c r="H27" i="16"/>
  <c r="E10" i="14"/>
  <c r="E10" i="16"/>
  <c r="K28" i="14"/>
  <c r="K28" i="16"/>
  <c r="F15" i="14"/>
  <c r="F15" i="16"/>
  <c r="C15" i="14"/>
  <c r="C15" i="16"/>
  <c r="F10" i="14"/>
  <c r="F10" i="16"/>
  <c r="I11" i="14"/>
  <c r="I11" i="16"/>
  <c r="C10" i="14"/>
  <c r="C10" i="16"/>
  <c r="E15" i="14"/>
  <c r="E15" i="16"/>
  <c r="I16" i="14"/>
  <c r="I16" i="16"/>
  <c r="G5" i="9"/>
  <c r="S5" i="9" s="1"/>
  <c r="G5" i="7"/>
  <c r="P39" i="6"/>
  <c r="K25" i="11"/>
  <c r="K25" i="12" s="1"/>
  <c r="P7" i="7"/>
  <c r="C36" i="1"/>
  <c r="C38" i="11"/>
  <c r="C38" i="12" s="1"/>
  <c r="W37" i="7"/>
  <c r="K6" i="1"/>
  <c r="K20" i="1" s="1"/>
  <c r="F36" i="1"/>
  <c r="F38" i="11"/>
  <c r="F38" i="12" s="1"/>
  <c r="F6" i="7"/>
  <c r="F6" i="9"/>
  <c r="R6" i="9" s="1"/>
  <c r="W37" i="6"/>
  <c r="P7" i="6"/>
  <c r="C6" i="9"/>
  <c r="O6" i="9" s="1"/>
  <c r="C6" i="7"/>
  <c r="G37" i="7"/>
  <c r="G37" i="9"/>
  <c r="S37" i="9" s="1"/>
  <c r="F38" i="9"/>
  <c r="R38" i="9" s="1"/>
  <c r="F38" i="7"/>
  <c r="K4" i="11"/>
  <c r="K4" i="12" s="1"/>
  <c r="D6" i="11"/>
  <c r="D6" i="12" s="1"/>
  <c r="J4" i="9"/>
  <c r="V4" i="9" s="1"/>
  <c r="J4" i="7"/>
  <c r="J36" i="11"/>
  <c r="J36" i="12" s="1"/>
  <c r="J34" i="1"/>
  <c r="D27" i="11"/>
  <c r="D27" i="12" s="1"/>
  <c r="E38" i="7"/>
  <c r="E38" i="9"/>
  <c r="Q38" i="9" s="1"/>
  <c r="T6" i="6"/>
  <c r="W5" i="7"/>
  <c r="C38" i="7"/>
  <c r="C38" i="9"/>
  <c r="O38" i="9" s="1"/>
  <c r="J36" i="9"/>
  <c r="V36" i="9" s="1"/>
  <c r="J36" i="7"/>
  <c r="T38" i="7"/>
  <c r="H7" i="1"/>
  <c r="H21" i="1" s="1"/>
  <c r="I5" i="9"/>
  <c r="U5" i="9" s="1"/>
  <c r="I5" i="7"/>
  <c r="T6" i="7"/>
  <c r="W5" i="6"/>
  <c r="H5" i="11"/>
  <c r="H5" i="12" s="1"/>
  <c r="G35" i="1"/>
  <c r="G37" i="11"/>
  <c r="G37" i="12" s="1"/>
  <c r="I37" i="11"/>
  <c r="I37" i="12" s="1"/>
  <c r="I35" i="1"/>
  <c r="E6" i="9"/>
  <c r="Q6" i="9" s="1"/>
  <c r="E6" i="7"/>
  <c r="H26" i="11"/>
  <c r="H26" i="12" s="1"/>
  <c r="E36" i="1"/>
  <c r="E38" i="11"/>
  <c r="E38" i="12" s="1"/>
  <c r="P39" i="7"/>
  <c r="D8" i="1"/>
  <c r="D22" i="1" s="1"/>
  <c r="T38" i="6"/>
  <c r="I37" i="9"/>
  <c r="U37" i="9" s="1"/>
  <c r="I37" i="7"/>
  <c r="B27" i="11"/>
  <c r="N39" i="6"/>
  <c r="N39" i="7"/>
  <c r="N7" i="7"/>
  <c r="B6" i="11"/>
  <c r="N7" i="6"/>
  <c r="B27" i="12" l="1"/>
  <c r="Q23" i="12" s="1"/>
  <c r="O23" i="11"/>
  <c r="B6" i="12"/>
  <c r="Q6" i="12" s="1"/>
  <c r="O6" i="11"/>
  <c r="K17" i="14"/>
  <c r="K17" i="16"/>
  <c r="I28" i="14"/>
  <c r="I28" i="16"/>
  <c r="F27" i="14"/>
  <c r="F27" i="16"/>
  <c r="D10" i="14"/>
  <c r="D10" i="16"/>
  <c r="G28" i="14"/>
  <c r="G28" i="16"/>
  <c r="H16" i="14"/>
  <c r="H16" i="16"/>
  <c r="D15" i="14"/>
  <c r="D15" i="16"/>
  <c r="E27" i="14"/>
  <c r="E27" i="16"/>
  <c r="H11" i="14"/>
  <c r="H11" i="16"/>
  <c r="C27" i="14"/>
  <c r="C27" i="16"/>
  <c r="B15" i="14"/>
  <c r="B15" i="16"/>
  <c r="B10" i="14"/>
  <c r="B10" i="16"/>
  <c r="J29" i="14"/>
  <c r="J29" i="16"/>
  <c r="U37" i="7"/>
  <c r="I6" i="1"/>
  <c r="I20" i="1" s="1"/>
  <c r="V36" i="6"/>
  <c r="E26" i="11"/>
  <c r="E26" i="12" s="1"/>
  <c r="J3" i="11"/>
  <c r="J3" i="12" s="1"/>
  <c r="R38" i="6"/>
  <c r="V4" i="7"/>
  <c r="I25" i="11"/>
  <c r="I25" i="12" s="1"/>
  <c r="U5" i="7"/>
  <c r="O38" i="6"/>
  <c r="Q38" i="7"/>
  <c r="E7" i="1"/>
  <c r="E21" i="1" s="1"/>
  <c r="V4" i="6"/>
  <c r="G25" i="11"/>
  <c r="G25" i="12" s="1"/>
  <c r="K4" i="9"/>
  <c r="W4" i="9" s="1"/>
  <c r="K4" i="7"/>
  <c r="K36" i="11"/>
  <c r="K36" i="12" s="1"/>
  <c r="K34" i="1"/>
  <c r="D6" i="9"/>
  <c r="P6" i="9" s="1"/>
  <c r="D6" i="7"/>
  <c r="F26" i="11"/>
  <c r="F26" i="12" s="1"/>
  <c r="U37" i="6"/>
  <c r="I4" i="11"/>
  <c r="I4" i="12" s="1"/>
  <c r="C26" i="11"/>
  <c r="C26" i="12" s="1"/>
  <c r="Q38" i="6"/>
  <c r="S37" i="7"/>
  <c r="G6" i="1"/>
  <c r="G20" i="1" s="1"/>
  <c r="K36" i="7"/>
  <c r="K36" i="9"/>
  <c r="W36" i="9" s="1"/>
  <c r="D38" i="7"/>
  <c r="D38" i="9"/>
  <c r="P38" i="9" s="1"/>
  <c r="H5" i="9"/>
  <c r="T5" i="9" s="1"/>
  <c r="H5" i="7"/>
  <c r="U5" i="6"/>
  <c r="O38" i="7"/>
  <c r="C7" i="1"/>
  <c r="C21" i="1" s="1"/>
  <c r="S37" i="6"/>
  <c r="J24" i="11"/>
  <c r="J24" i="12" s="1"/>
  <c r="Q6" i="7"/>
  <c r="H35" i="1"/>
  <c r="H37" i="11"/>
  <c r="H37" i="12" s="1"/>
  <c r="O6" i="7"/>
  <c r="F5" i="11"/>
  <c r="F5" i="12" s="1"/>
  <c r="S5" i="7"/>
  <c r="H37" i="7"/>
  <c r="H37" i="9"/>
  <c r="T37" i="9" s="1"/>
  <c r="E5" i="11"/>
  <c r="E5" i="12" s="1"/>
  <c r="O6" i="6"/>
  <c r="R6" i="7"/>
  <c r="G4" i="11"/>
  <c r="G4" i="12" s="1"/>
  <c r="D36" i="1"/>
  <c r="D38" i="11"/>
  <c r="D38" i="12" s="1"/>
  <c r="Q6" i="6"/>
  <c r="V36" i="7"/>
  <c r="J5" i="1"/>
  <c r="J19" i="1" s="1"/>
  <c r="R38" i="7"/>
  <c r="F7" i="1"/>
  <c r="F21" i="1" s="1"/>
  <c r="C5" i="11"/>
  <c r="C5" i="12" s="1"/>
  <c r="R6" i="6"/>
  <c r="S5" i="6"/>
  <c r="B6" i="7"/>
  <c r="B6" i="9"/>
  <c r="N6" i="9" s="1"/>
  <c r="B38" i="7"/>
  <c r="B38" i="9"/>
  <c r="N38" i="9" s="1"/>
  <c r="D27" i="14" l="1"/>
  <c r="D27" i="16"/>
  <c r="F11" i="14"/>
  <c r="F11" i="16"/>
  <c r="I17" i="14"/>
  <c r="I17" i="16"/>
  <c r="G17" i="14"/>
  <c r="G17" i="16"/>
  <c r="J18" i="14"/>
  <c r="J18" i="16"/>
  <c r="E16" i="14"/>
  <c r="E16" i="16"/>
  <c r="E11" i="14"/>
  <c r="E11" i="16"/>
  <c r="F16" i="14"/>
  <c r="F16" i="16"/>
  <c r="C11" i="14"/>
  <c r="C11" i="16"/>
  <c r="H28" i="14"/>
  <c r="H28" i="16"/>
  <c r="K29" i="14"/>
  <c r="K29" i="16"/>
  <c r="C16" i="14"/>
  <c r="C16" i="16"/>
  <c r="I4" i="9"/>
  <c r="U4" i="9" s="1"/>
  <c r="I4" i="7"/>
  <c r="T37" i="6"/>
  <c r="G36" i="9"/>
  <c r="S36" i="9" s="1"/>
  <c r="G36" i="7"/>
  <c r="D26" i="11"/>
  <c r="D26" i="12" s="1"/>
  <c r="E5" i="7"/>
  <c r="E5" i="9"/>
  <c r="Q5" i="9" s="1"/>
  <c r="E35" i="1"/>
  <c r="E37" i="11"/>
  <c r="E37" i="12" s="1"/>
  <c r="H25" i="11"/>
  <c r="H25" i="12" s="1"/>
  <c r="J33" i="1"/>
  <c r="J35" i="11"/>
  <c r="J35" i="12" s="1"/>
  <c r="T37" i="7"/>
  <c r="H6" i="1"/>
  <c r="H20" i="1" s="1"/>
  <c r="C35" i="1"/>
  <c r="C37" i="11"/>
  <c r="C37" i="12" s="1"/>
  <c r="P38" i="7"/>
  <c r="D7" i="1"/>
  <c r="D21" i="1" s="1"/>
  <c r="I36" i="9"/>
  <c r="U36" i="9" s="1"/>
  <c r="I36" i="7"/>
  <c r="W4" i="7"/>
  <c r="P38" i="6"/>
  <c r="E37" i="7"/>
  <c r="E37" i="9"/>
  <c r="Q37" i="9" s="1"/>
  <c r="K3" i="11"/>
  <c r="K3" i="12" s="1"/>
  <c r="C5" i="7"/>
  <c r="C5" i="9"/>
  <c r="O5" i="9" s="1"/>
  <c r="J3" i="7"/>
  <c r="V3" i="6"/>
  <c r="J3" i="9"/>
  <c r="V3" i="9" s="1"/>
  <c r="K24" i="11"/>
  <c r="K24" i="12" s="1"/>
  <c r="W4" i="6"/>
  <c r="F5" i="7"/>
  <c r="F5" i="9"/>
  <c r="R5" i="9" s="1"/>
  <c r="J35" i="7"/>
  <c r="J35" i="9"/>
  <c r="V35" i="9" s="1"/>
  <c r="F37" i="11"/>
  <c r="F37" i="12" s="1"/>
  <c r="F35" i="1"/>
  <c r="W36" i="6"/>
  <c r="P6" i="7"/>
  <c r="C37" i="9"/>
  <c r="O37" i="9" s="1"/>
  <c r="C37" i="7"/>
  <c r="F37" i="9"/>
  <c r="R37" i="9" s="1"/>
  <c r="F37" i="7"/>
  <c r="H4" i="11"/>
  <c r="H4" i="12" s="1"/>
  <c r="T5" i="6"/>
  <c r="W36" i="7"/>
  <c r="K5" i="1"/>
  <c r="K19" i="1" s="1"/>
  <c r="D5" i="11"/>
  <c r="D5" i="12" s="1"/>
  <c r="I34" i="1"/>
  <c r="I36" i="11"/>
  <c r="I36" i="12" s="1"/>
  <c r="G4" i="7"/>
  <c r="G4" i="9"/>
  <c r="S4" i="9" s="1"/>
  <c r="T5" i="7"/>
  <c r="G34" i="1"/>
  <c r="G36" i="11"/>
  <c r="G36" i="12" s="1"/>
  <c r="P6" i="6"/>
  <c r="B5" i="11"/>
  <c r="B26" i="11"/>
  <c r="N6" i="7"/>
  <c r="N6" i="6"/>
  <c r="N38" i="7"/>
  <c r="N38" i="6"/>
  <c r="B5" i="12" l="1"/>
  <c r="Q5" i="12" s="1"/>
  <c r="O5" i="11"/>
  <c r="B26" i="12"/>
  <c r="Q22" i="12" s="1"/>
  <c r="O22" i="11"/>
  <c r="D11" i="14"/>
  <c r="D11" i="16"/>
  <c r="D16" i="14"/>
  <c r="D16" i="16"/>
  <c r="G29" i="14"/>
  <c r="G29" i="16"/>
  <c r="J30" i="14"/>
  <c r="J30" i="16"/>
  <c r="B16" i="14"/>
  <c r="B16" i="16"/>
  <c r="H17" i="14"/>
  <c r="H17" i="16"/>
  <c r="F28" i="14"/>
  <c r="F28" i="16"/>
  <c r="K18" i="14"/>
  <c r="K18" i="16"/>
  <c r="B11" i="14"/>
  <c r="B11" i="16"/>
  <c r="C28" i="14"/>
  <c r="C28" i="16"/>
  <c r="E28" i="14"/>
  <c r="E28" i="16"/>
  <c r="I29" i="14"/>
  <c r="I29" i="16"/>
  <c r="G3" i="11"/>
  <c r="G3" i="12" s="1"/>
  <c r="S36" i="7"/>
  <c r="G5" i="1"/>
  <c r="G19" i="1" s="1"/>
  <c r="S4" i="7"/>
  <c r="O37" i="6"/>
  <c r="J23" i="11"/>
  <c r="J23" i="12" s="1"/>
  <c r="G24" i="11"/>
  <c r="G24" i="12" s="1"/>
  <c r="V35" i="7"/>
  <c r="J4" i="1"/>
  <c r="J18" i="1" s="1"/>
  <c r="H34" i="1"/>
  <c r="H36" i="11"/>
  <c r="H36" i="12" s="1"/>
  <c r="Q5" i="6"/>
  <c r="H4" i="9"/>
  <c r="T4" i="9" s="1"/>
  <c r="H4" i="7"/>
  <c r="V35" i="6"/>
  <c r="J2" i="11"/>
  <c r="J2" i="12" s="1"/>
  <c r="E25" i="11"/>
  <c r="E25" i="12" s="1"/>
  <c r="U36" i="6"/>
  <c r="E4" i="11"/>
  <c r="E4" i="12" s="1"/>
  <c r="D37" i="9"/>
  <c r="P37" i="9" s="1"/>
  <c r="D37" i="7"/>
  <c r="R37" i="7"/>
  <c r="F6" i="1"/>
  <c r="F20" i="1" s="1"/>
  <c r="W3" i="6"/>
  <c r="K3" i="7"/>
  <c r="K3" i="9"/>
  <c r="W3" i="9" s="1"/>
  <c r="F4" i="11"/>
  <c r="F4" i="12" s="1"/>
  <c r="Q37" i="6"/>
  <c r="U36" i="7"/>
  <c r="I5" i="1"/>
  <c r="I19" i="1" s="1"/>
  <c r="Q5" i="7"/>
  <c r="H36" i="7"/>
  <c r="H36" i="9"/>
  <c r="T36" i="9" s="1"/>
  <c r="O5" i="6"/>
  <c r="F25" i="11"/>
  <c r="F25" i="12" s="1"/>
  <c r="R5" i="6"/>
  <c r="V3" i="7"/>
  <c r="Q37" i="7"/>
  <c r="E6" i="1"/>
  <c r="E20" i="1" s="1"/>
  <c r="I24" i="11"/>
  <c r="I24" i="12" s="1"/>
  <c r="U4" i="7"/>
  <c r="K35" i="11"/>
  <c r="K35" i="12" s="1"/>
  <c r="K33" i="1"/>
  <c r="R37" i="6"/>
  <c r="K35" i="9"/>
  <c r="W35" i="9" s="1"/>
  <c r="K35" i="7"/>
  <c r="R5" i="7"/>
  <c r="C4" i="11"/>
  <c r="C4" i="12" s="1"/>
  <c r="D5" i="7"/>
  <c r="D5" i="9"/>
  <c r="P5" i="9" s="1"/>
  <c r="D35" i="1"/>
  <c r="D37" i="11"/>
  <c r="D37" i="12" s="1"/>
  <c r="I3" i="11"/>
  <c r="I3" i="12" s="1"/>
  <c r="C25" i="11"/>
  <c r="C25" i="12" s="1"/>
  <c r="S4" i="6"/>
  <c r="O37" i="7"/>
  <c r="C6" i="1"/>
  <c r="C20" i="1" s="1"/>
  <c r="O5" i="7"/>
  <c r="S36" i="6"/>
  <c r="U4" i="6"/>
  <c r="B5" i="7"/>
  <c r="B5" i="9"/>
  <c r="N5" i="9" s="1"/>
  <c r="B37" i="9"/>
  <c r="N37" i="9" s="1"/>
  <c r="B37" i="7"/>
  <c r="J19" i="14" l="1"/>
  <c r="J19" i="16"/>
  <c r="E17" i="14"/>
  <c r="E17" i="16"/>
  <c r="D28" i="14"/>
  <c r="D28" i="16"/>
  <c r="H29" i="14"/>
  <c r="H29" i="16"/>
  <c r="K30" i="14"/>
  <c r="K30" i="16"/>
  <c r="F17" i="14"/>
  <c r="F17" i="16"/>
  <c r="C17" i="14"/>
  <c r="C17" i="16"/>
  <c r="G18" i="14"/>
  <c r="G18" i="16"/>
  <c r="I18" i="14"/>
  <c r="I18" i="16"/>
  <c r="E36" i="11"/>
  <c r="E36" i="12" s="1"/>
  <c r="E34" i="1"/>
  <c r="F36" i="9"/>
  <c r="R36" i="9" s="1"/>
  <c r="F36" i="7"/>
  <c r="E4" i="7"/>
  <c r="E4" i="9"/>
  <c r="Q4" i="9" s="1"/>
  <c r="F36" i="11"/>
  <c r="F36" i="12" s="1"/>
  <c r="F34" i="1"/>
  <c r="J34" i="11"/>
  <c r="J34" i="12" s="1"/>
  <c r="J32" i="1"/>
  <c r="C36" i="9"/>
  <c r="O36" i="9" s="1"/>
  <c r="C36" i="7"/>
  <c r="H24" i="11"/>
  <c r="H24" i="12" s="1"/>
  <c r="I35" i="9"/>
  <c r="U35" i="9" s="1"/>
  <c r="I35" i="7"/>
  <c r="T4" i="7"/>
  <c r="J34" i="9"/>
  <c r="V34" i="9" s="1"/>
  <c r="J34" i="7"/>
  <c r="C34" i="1"/>
  <c r="C36" i="11"/>
  <c r="C36" i="12" s="1"/>
  <c r="T36" i="7"/>
  <c r="H5" i="1"/>
  <c r="H19" i="1" s="1"/>
  <c r="E36" i="9"/>
  <c r="Q36" i="9" s="1"/>
  <c r="E36" i="7"/>
  <c r="P37" i="6"/>
  <c r="H3" i="11"/>
  <c r="H3" i="12" s="1"/>
  <c r="U3" i="6"/>
  <c r="I3" i="7"/>
  <c r="I3" i="9"/>
  <c r="U3" i="9" s="1"/>
  <c r="W35" i="7"/>
  <c r="K4" i="1"/>
  <c r="K18" i="1" s="1"/>
  <c r="T36" i="6"/>
  <c r="P37" i="7"/>
  <c r="D6" i="1"/>
  <c r="D20" i="1" s="1"/>
  <c r="T4" i="6"/>
  <c r="G33" i="1"/>
  <c r="G35" i="11"/>
  <c r="G35" i="12" s="1"/>
  <c r="D4" i="11"/>
  <c r="D4" i="12" s="1"/>
  <c r="W35" i="6"/>
  <c r="D25" i="11"/>
  <c r="D25" i="12" s="1"/>
  <c r="S3" i="6"/>
  <c r="G3" i="7"/>
  <c r="G3" i="9"/>
  <c r="S3" i="9" s="1"/>
  <c r="P5" i="7"/>
  <c r="K23" i="11"/>
  <c r="K23" i="12" s="1"/>
  <c r="K2" i="11"/>
  <c r="K2" i="12" s="1"/>
  <c r="G35" i="9"/>
  <c r="S35" i="9" s="1"/>
  <c r="G35" i="7"/>
  <c r="P5" i="6"/>
  <c r="F4" i="9"/>
  <c r="R4" i="9" s="1"/>
  <c r="F4" i="7"/>
  <c r="I33" i="1"/>
  <c r="I35" i="11"/>
  <c r="I35" i="12" s="1"/>
  <c r="W3" i="7"/>
  <c r="J2" i="7"/>
  <c r="J2" i="9"/>
  <c r="V2" i="9" s="1"/>
  <c r="V2" i="6"/>
  <c r="C4" i="9"/>
  <c r="O4" i="9" s="1"/>
  <c r="C4" i="7"/>
  <c r="B25" i="11"/>
  <c r="B4" i="11"/>
  <c r="N5" i="7"/>
  <c r="N37" i="6"/>
  <c r="N5" i="6"/>
  <c r="N37" i="7"/>
  <c r="B4" i="12" l="1"/>
  <c r="Q4" i="12" s="1"/>
  <c r="O4" i="11"/>
  <c r="B25" i="12"/>
  <c r="Q21" i="12" s="1"/>
  <c r="O21" i="11"/>
  <c r="H18" i="14"/>
  <c r="H18" i="16"/>
  <c r="D17" i="14"/>
  <c r="D17" i="16"/>
  <c r="C29" i="14"/>
  <c r="C29" i="16"/>
  <c r="B17" i="14"/>
  <c r="B17" i="16"/>
  <c r="I30" i="14"/>
  <c r="I30" i="16"/>
  <c r="K19" i="14"/>
  <c r="K19" i="16"/>
  <c r="J31" i="14"/>
  <c r="J31" i="16"/>
  <c r="E29" i="14"/>
  <c r="E29" i="16"/>
  <c r="G30" i="14"/>
  <c r="G30" i="16"/>
  <c r="F29" i="14"/>
  <c r="F29" i="16"/>
  <c r="K2" i="9"/>
  <c r="W2" i="9" s="1"/>
  <c r="K2" i="7"/>
  <c r="W2" i="6"/>
  <c r="D34" i="1"/>
  <c r="D36" i="11"/>
  <c r="D36" i="12" s="1"/>
  <c r="U3" i="7"/>
  <c r="E24" i="11"/>
  <c r="E24" i="12" s="1"/>
  <c r="V34" i="6"/>
  <c r="O36" i="7"/>
  <c r="C5" i="1"/>
  <c r="C19" i="1" s="1"/>
  <c r="Q4" i="7"/>
  <c r="I2" i="11"/>
  <c r="I2" i="12" s="1"/>
  <c r="S35" i="7"/>
  <c r="G4" i="1"/>
  <c r="G18" i="1" s="1"/>
  <c r="K34" i="7"/>
  <c r="K34" i="9"/>
  <c r="W34" i="9" s="1"/>
  <c r="Q36" i="6"/>
  <c r="O36" i="6"/>
  <c r="Q4" i="6"/>
  <c r="J22" i="11"/>
  <c r="J22" i="12" s="1"/>
  <c r="O4" i="7"/>
  <c r="G23" i="11"/>
  <c r="G23" i="12" s="1"/>
  <c r="G2" i="11"/>
  <c r="G2" i="12" s="1"/>
  <c r="T3" i="6"/>
  <c r="H3" i="9"/>
  <c r="T3" i="9" s="1"/>
  <c r="H3" i="7"/>
  <c r="H35" i="11"/>
  <c r="H35" i="12" s="1"/>
  <c r="H33" i="1"/>
  <c r="C24" i="11"/>
  <c r="C24" i="12" s="1"/>
  <c r="R36" i="7"/>
  <c r="F5" i="1"/>
  <c r="F19" i="1" s="1"/>
  <c r="V2" i="7"/>
  <c r="E3" i="11"/>
  <c r="E3" i="12" s="1"/>
  <c r="C3" i="11"/>
  <c r="C3" i="12" s="1"/>
  <c r="S35" i="6"/>
  <c r="S3" i="7"/>
  <c r="U35" i="7"/>
  <c r="I4" i="1"/>
  <c r="I18" i="1" s="1"/>
  <c r="F24" i="11"/>
  <c r="F24" i="12" s="1"/>
  <c r="O4" i="6"/>
  <c r="R4" i="6"/>
  <c r="H35" i="9"/>
  <c r="T35" i="9" s="1"/>
  <c r="H35" i="7"/>
  <c r="D4" i="9"/>
  <c r="P4" i="9" s="1"/>
  <c r="D4" i="7"/>
  <c r="I23" i="11"/>
  <c r="I23" i="12" s="1"/>
  <c r="R36" i="6"/>
  <c r="Q36" i="7"/>
  <c r="E5" i="1"/>
  <c r="E19" i="1" s="1"/>
  <c r="R4" i="7"/>
  <c r="K32" i="1"/>
  <c r="K34" i="11"/>
  <c r="K34" i="12" s="1"/>
  <c r="U35" i="6"/>
  <c r="F3" i="11"/>
  <c r="F3" i="12" s="1"/>
  <c r="D36" i="9"/>
  <c r="P36" i="9" s="1"/>
  <c r="D36" i="7"/>
  <c r="V34" i="7"/>
  <c r="J3" i="1"/>
  <c r="J17" i="1" s="1"/>
  <c r="B4" i="9"/>
  <c r="N4" i="9" s="1"/>
  <c r="B4" i="7"/>
  <c r="B36" i="7"/>
  <c r="B36" i="9"/>
  <c r="N36" i="9" s="1"/>
  <c r="I19" i="14" l="1"/>
  <c r="I19" i="16"/>
  <c r="D29" i="14"/>
  <c r="D29" i="16"/>
  <c r="H30" i="14"/>
  <c r="H30" i="16"/>
  <c r="E18" i="14"/>
  <c r="E18" i="16"/>
  <c r="G19" i="14"/>
  <c r="G19" i="16"/>
  <c r="F18" i="14"/>
  <c r="F18" i="16"/>
  <c r="J20" i="14"/>
  <c r="J20" i="16"/>
  <c r="C18" i="14"/>
  <c r="C18" i="16"/>
  <c r="K31" i="14"/>
  <c r="K31" i="16"/>
  <c r="P4" i="7"/>
  <c r="H2" i="11"/>
  <c r="H2" i="12" s="1"/>
  <c r="E33" i="1"/>
  <c r="E35" i="11"/>
  <c r="E35" i="12" s="1"/>
  <c r="D3" i="11"/>
  <c r="D3" i="12" s="1"/>
  <c r="G34" i="7"/>
  <c r="G34" i="9"/>
  <c r="S34" i="9" s="1"/>
  <c r="F33" i="1"/>
  <c r="F35" i="11"/>
  <c r="F35" i="12" s="1"/>
  <c r="U2" i="6"/>
  <c r="I2" i="7"/>
  <c r="I2" i="9"/>
  <c r="U2" i="9" s="1"/>
  <c r="P4" i="6"/>
  <c r="W34" i="6"/>
  <c r="E35" i="9"/>
  <c r="Q35" i="9" s="1"/>
  <c r="E35" i="7"/>
  <c r="J33" i="11"/>
  <c r="J33" i="12" s="1"/>
  <c r="J31" i="1"/>
  <c r="R3" i="6"/>
  <c r="F3" i="9"/>
  <c r="R3" i="9" s="1"/>
  <c r="F3" i="7"/>
  <c r="K22" i="11"/>
  <c r="K22" i="12" s="1"/>
  <c r="C35" i="11"/>
  <c r="C35" i="12" s="1"/>
  <c r="C33" i="1"/>
  <c r="G2" i="9"/>
  <c r="S2" i="9" s="1"/>
  <c r="G2" i="7"/>
  <c r="S2" i="6"/>
  <c r="T35" i="7"/>
  <c r="H4" i="1"/>
  <c r="H18" i="1" s="1"/>
  <c r="I34" i="9"/>
  <c r="U34" i="9" s="1"/>
  <c r="I34" i="7"/>
  <c r="H23" i="11"/>
  <c r="H23" i="12" s="1"/>
  <c r="I32" i="1"/>
  <c r="I34" i="11"/>
  <c r="I34" i="12" s="1"/>
  <c r="O3" i="6"/>
  <c r="C3" i="9"/>
  <c r="O3" i="9" s="1"/>
  <c r="C3" i="7"/>
  <c r="W34" i="7"/>
  <c r="K3" i="1"/>
  <c r="K17" i="1" s="1"/>
  <c r="P36" i="6"/>
  <c r="T35" i="6"/>
  <c r="C35" i="9"/>
  <c r="O35" i="9" s="1"/>
  <c r="C35" i="7"/>
  <c r="G34" i="11"/>
  <c r="G34" i="12" s="1"/>
  <c r="G32" i="1"/>
  <c r="P36" i="7"/>
  <c r="D5" i="1"/>
  <c r="D19" i="1" s="1"/>
  <c r="J33" i="9"/>
  <c r="V33" i="9" s="1"/>
  <c r="J33" i="7"/>
  <c r="W2" i="7"/>
  <c r="F35" i="9"/>
  <c r="R35" i="9" s="1"/>
  <c r="F35" i="7"/>
  <c r="D24" i="11"/>
  <c r="D24" i="12" s="1"/>
  <c r="T3" i="7"/>
  <c r="Q3" i="6"/>
  <c r="E3" i="7"/>
  <c r="E3" i="9"/>
  <c r="Q3" i="9" s="1"/>
  <c r="N4" i="7"/>
  <c r="B3" i="11"/>
  <c r="B24" i="11"/>
  <c r="N4" i="6"/>
  <c r="N36" i="7"/>
  <c r="N36" i="6"/>
  <c r="B24" i="12" l="1"/>
  <c r="Q20" i="12" s="1"/>
  <c r="O20" i="11"/>
  <c r="B3" i="12"/>
  <c r="Q3" i="12" s="1"/>
  <c r="O3" i="11"/>
  <c r="H19" i="14"/>
  <c r="H19" i="16"/>
  <c r="E30" i="14"/>
  <c r="E30" i="16"/>
  <c r="B18" i="14"/>
  <c r="B18" i="16"/>
  <c r="C30" i="14"/>
  <c r="C30" i="16"/>
  <c r="D18" i="14"/>
  <c r="D18" i="16"/>
  <c r="F30" i="14"/>
  <c r="F30" i="16"/>
  <c r="G31" i="14"/>
  <c r="G31" i="16"/>
  <c r="K20" i="14"/>
  <c r="K20" i="16"/>
  <c r="I31" i="14"/>
  <c r="I31" i="16"/>
  <c r="J32" i="14"/>
  <c r="J32" i="16"/>
  <c r="J21" i="11"/>
  <c r="J21" i="12" s="1"/>
  <c r="H2" i="7"/>
  <c r="H2" i="9"/>
  <c r="T2" i="9" s="1"/>
  <c r="T2" i="6"/>
  <c r="O3" i="7"/>
  <c r="I22" i="11"/>
  <c r="I22" i="12" s="1"/>
  <c r="Q35" i="7"/>
  <c r="E4" i="1"/>
  <c r="E18" i="1" s="1"/>
  <c r="U2" i="7"/>
  <c r="U34" i="7"/>
  <c r="I3" i="1"/>
  <c r="I17" i="1" s="1"/>
  <c r="R35" i="7"/>
  <c r="F4" i="1"/>
  <c r="F18" i="1" s="1"/>
  <c r="D33" i="1"/>
  <c r="D35" i="11"/>
  <c r="D35" i="12" s="1"/>
  <c r="H34" i="9"/>
  <c r="T34" i="9" s="1"/>
  <c r="H34" i="7"/>
  <c r="C2" i="11"/>
  <c r="C2" i="12" s="1"/>
  <c r="U34" i="6"/>
  <c r="E23" i="11"/>
  <c r="E23" i="12" s="1"/>
  <c r="V33" i="7"/>
  <c r="J2" i="1"/>
  <c r="J16" i="1" s="1"/>
  <c r="F23" i="11"/>
  <c r="F23" i="12" s="1"/>
  <c r="H34" i="11"/>
  <c r="H34" i="12" s="1"/>
  <c r="H32" i="1"/>
  <c r="Q35" i="6"/>
  <c r="Q3" i="7"/>
  <c r="R35" i="6"/>
  <c r="P3" i="6"/>
  <c r="D3" i="7"/>
  <c r="D3" i="9"/>
  <c r="P3" i="9" s="1"/>
  <c r="R3" i="7"/>
  <c r="E2" i="11"/>
  <c r="E2" i="12" s="1"/>
  <c r="F2" i="11"/>
  <c r="F2" i="12" s="1"/>
  <c r="K33" i="9"/>
  <c r="W33" i="9" s="1"/>
  <c r="K33" i="7"/>
  <c r="S34" i="6"/>
  <c r="O35" i="6"/>
  <c r="O35" i="7"/>
  <c r="C4" i="1"/>
  <c r="C18" i="1" s="1"/>
  <c r="D35" i="7"/>
  <c r="D35" i="9"/>
  <c r="P35" i="9" s="1"/>
  <c r="S2" i="7"/>
  <c r="G22" i="11"/>
  <c r="G22" i="12" s="1"/>
  <c r="V33" i="6"/>
  <c r="C23" i="11"/>
  <c r="C23" i="12" s="1"/>
  <c r="K31" i="1"/>
  <c r="K33" i="11"/>
  <c r="K33" i="12" s="1"/>
  <c r="S34" i="7"/>
  <c r="G3" i="1"/>
  <c r="G17" i="1" s="1"/>
  <c r="N3" i="6"/>
  <c r="B3" i="9"/>
  <c r="N3" i="9" s="1"/>
  <c r="B3" i="7"/>
  <c r="B35" i="9"/>
  <c r="N35" i="9" s="1"/>
  <c r="B35" i="7"/>
  <c r="K32" i="14" l="1"/>
  <c r="K32" i="16"/>
  <c r="E19" i="14"/>
  <c r="E19" i="16"/>
  <c r="D30" i="14"/>
  <c r="D30" i="16"/>
  <c r="I20" i="14"/>
  <c r="I20" i="16"/>
  <c r="F19" i="14"/>
  <c r="F19" i="16"/>
  <c r="J21" i="14"/>
  <c r="J21" i="16"/>
  <c r="C19" i="14"/>
  <c r="C19" i="16"/>
  <c r="H31" i="14"/>
  <c r="H31" i="16"/>
  <c r="G20" i="14"/>
  <c r="G20" i="16"/>
  <c r="P35" i="6"/>
  <c r="D23" i="11"/>
  <c r="D23" i="12" s="1"/>
  <c r="G33" i="9"/>
  <c r="S33" i="9" s="1"/>
  <c r="G33" i="7"/>
  <c r="I33" i="11"/>
  <c r="I33" i="12" s="1"/>
  <c r="I31" i="1"/>
  <c r="W33" i="7"/>
  <c r="K2" i="1"/>
  <c r="K16" i="1" s="1"/>
  <c r="J30" i="1"/>
  <c r="J32" i="11"/>
  <c r="J32" i="12" s="1"/>
  <c r="T34" i="7"/>
  <c r="H3" i="1"/>
  <c r="H17" i="1" s="1"/>
  <c r="C34" i="11"/>
  <c r="C34" i="12" s="1"/>
  <c r="C32" i="1"/>
  <c r="W33" i="6"/>
  <c r="D2" i="11"/>
  <c r="D2" i="12" s="1"/>
  <c r="Q2" i="6"/>
  <c r="E2" i="9"/>
  <c r="Q2" i="9" s="1"/>
  <c r="E2" i="7"/>
  <c r="H22" i="11"/>
  <c r="H22" i="12" s="1"/>
  <c r="G31" i="1"/>
  <c r="G33" i="11"/>
  <c r="G33" i="12" s="1"/>
  <c r="K21" i="11"/>
  <c r="K21" i="12" s="1"/>
  <c r="P3" i="7"/>
  <c r="T34" i="6"/>
  <c r="V32" i="6"/>
  <c r="J32" i="7"/>
  <c r="J32" i="9"/>
  <c r="V32" i="9" s="1"/>
  <c r="O2" i="6"/>
  <c r="C2" i="9"/>
  <c r="O2" i="9" s="1"/>
  <c r="C2" i="7"/>
  <c r="E34" i="9"/>
  <c r="Q34" i="9" s="1"/>
  <c r="E34" i="7"/>
  <c r="E32" i="1"/>
  <c r="E34" i="11"/>
  <c r="E34" i="12" s="1"/>
  <c r="T2" i="7"/>
  <c r="C34" i="7"/>
  <c r="C34" i="9"/>
  <c r="O34" i="9" s="1"/>
  <c r="R2" i="6"/>
  <c r="F2" i="9"/>
  <c r="R2" i="9" s="1"/>
  <c r="F2" i="7"/>
  <c r="F34" i="9"/>
  <c r="R34" i="9" s="1"/>
  <c r="F34" i="7"/>
  <c r="P35" i="7"/>
  <c r="D4" i="1"/>
  <c r="D18" i="1" s="1"/>
  <c r="I33" i="9"/>
  <c r="U33" i="9" s="1"/>
  <c r="I33" i="7"/>
  <c r="F34" i="11"/>
  <c r="F34" i="12" s="1"/>
  <c r="F32" i="1"/>
  <c r="N3" i="7"/>
  <c r="N35" i="7"/>
  <c r="B2" i="11"/>
  <c r="B23" i="11"/>
  <c r="N35" i="6"/>
  <c r="B23" i="12" l="1"/>
  <c r="Q19" i="12" s="1"/>
  <c r="O19" i="11"/>
  <c r="B2" i="12"/>
  <c r="Q2" i="12" s="1"/>
  <c r="O2" i="11"/>
  <c r="E31" i="14"/>
  <c r="E31" i="16"/>
  <c r="F31" i="14"/>
  <c r="F31" i="16"/>
  <c r="B19" i="14"/>
  <c r="B19" i="16"/>
  <c r="K21" i="14"/>
  <c r="K21" i="16"/>
  <c r="D19" i="14"/>
  <c r="D19" i="16"/>
  <c r="J33" i="14"/>
  <c r="J33" i="16"/>
  <c r="G32" i="14"/>
  <c r="G32" i="16"/>
  <c r="H20" i="14"/>
  <c r="H20" i="16"/>
  <c r="C31" i="14"/>
  <c r="C31" i="16"/>
  <c r="I32" i="14"/>
  <c r="I32" i="16"/>
  <c r="R34" i="6"/>
  <c r="G21" i="11"/>
  <c r="G21" i="12" s="1"/>
  <c r="F22" i="11"/>
  <c r="F22" i="12" s="1"/>
  <c r="S33" i="6"/>
  <c r="H31" i="1"/>
  <c r="H33" i="11"/>
  <c r="H33" i="12" s="1"/>
  <c r="V32" i="7"/>
  <c r="J25" i="1"/>
  <c r="R2" i="7"/>
  <c r="I21" i="11"/>
  <c r="I21" i="12" s="1"/>
  <c r="Q34" i="7"/>
  <c r="E3" i="1"/>
  <c r="E17" i="1" s="1"/>
  <c r="W32" i="6"/>
  <c r="K32" i="9"/>
  <c r="W32" i="9" s="1"/>
  <c r="K32" i="7"/>
  <c r="K32" i="11"/>
  <c r="K32" i="12" s="1"/>
  <c r="K30" i="1"/>
  <c r="D32" i="1"/>
  <c r="D34" i="11"/>
  <c r="D34" i="12" s="1"/>
  <c r="D2" i="9"/>
  <c r="P2" i="9" s="1"/>
  <c r="D2" i="7"/>
  <c r="P2" i="6"/>
  <c r="U33" i="7"/>
  <c r="I2" i="1"/>
  <c r="I16" i="1" s="1"/>
  <c r="C22" i="11"/>
  <c r="C22" i="12" s="1"/>
  <c r="O34" i="6"/>
  <c r="Q34" i="6"/>
  <c r="H33" i="9"/>
  <c r="T33" i="9" s="1"/>
  <c r="H33" i="7"/>
  <c r="D34" i="9"/>
  <c r="P34" i="9" s="1"/>
  <c r="D34" i="7"/>
  <c r="S33" i="7"/>
  <c r="G2" i="1"/>
  <c r="G16" i="1" s="1"/>
  <c r="U33" i="6"/>
  <c r="E22" i="11"/>
  <c r="E22" i="12" s="1"/>
  <c r="R34" i="7"/>
  <c r="F3" i="1"/>
  <c r="F17" i="1" s="1"/>
  <c r="O34" i="7"/>
  <c r="C3" i="1"/>
  <c r="C17" i="1" s="1"/>
  <c r="O2" i="7"/>
  <c r="Q2" i="7"/>
  <c r="N2" i="6"/>
  <c r="B2" i="9"/>
  <c r="N2" i="9" s="1"/>
  <c r="B2" i="7"/>
  <c r="B34" i="9"/>
  <c r="N34" i="9" s="1"/>
  <c r="B34" i="7"/>
  <c r="E20" i="14" l="1"/>
  <c r="E20" i="16"/>
  <c r="D31" i="14"/>
  <c r="D31" i="16"/>
  <c r="I21" i="14"/>
  <c r="I21" i="16"/>
  <c r="F20" i="14"/>
  <c r="F20" i="16"/>
  <c r="C20" i="14"/>
  <c r="C20" i="16"/>
  <c r="K33" i="14"/>
  <c r="K33" i="16"/>
  <c r="G21" i="14"/>
  <c r="G21" i="16"/>
  <c r="H32" i="14"/>
  <c r="H32" i="16"/>
  <c r="P34" i="6"/>
  <c r="T33" i="7"/>
  <c r="H2" i="1"/>
  <c r="H16" i="1" s="1"/>
  <c r="H21" i="11"/>
  <c r="H21" i="12" s="1"/>
  <c r="I30" i="1"/>
  <c r="I32" i="11"/>
  <c r="I32" i="12" s="1"/>
  <c r="I32" i="7"/>
  <c r="I32" i="9"/>
  <c r="U32" i="9" s="1"/>
  <c r="U32" i="6"/>
  <c r="T33" i="6"/>
  <c r="W32" i="7"/>
  <c r="K25" i="1"/>
  <c r="C33" i="11"/>
  <c r="C33" i="12" s="1"/>
  <c r="C31" i="1"/>
  <c r="G30" i="1"/>
  <c r="G32" i="11"/>
  <c r="G32" i="12" s="1"/>
  <c r="E33" i="9"/>
  <c r="Q33" i="9" s="1"/>
  <c r="E33" i="7"/>
  <c r="J41" i="11"/>
  <c r="J41" i="12" s="1"/>
  <c r="J39" i="1"/>
  <c r="G32" i="9"/>
  <c r="S32" i="9" s="1"/>
  <c r="S32" i="6"/>
  <c r="G32" i="7"/>
  <c r="P2" i="7"/>
  <c r="F31" i="1"/>
  <c r="F33" i="11"/>
  <c r="F33" i="12" s="1"/>
  <c r="C33" i="7"/>
  <c r="C33" i="9"/>
  <c r="O33" i="9" s="1"/>
  <c r="E31" i="1"/>
  <c r="E33" i="11"/>
  <c r="E33" i="12" s="1"/>
  <c r="P34" i="7"/>
  <c r="D3" i="1"/>
  <c r="D17" i="1" s="1"/>
  <c r="D22" i="11"/>
  <c r="D22" i="12" s="1"/>
  <c r="F33" i="9"/>
  <c r="R33" i="9" s="1"/>
  <c r="F33" i="7"/>
  <c r="N2" i="7"/>
  <c r="N34" i="6"/>
  <c r="B22" i="11"/>
  <c r="N34" i="7"/>
  <c r="B22" i="12" l="1"/>
  <c r="Q18" i="12" s="1"/>
  <c r="O18" i="11"/>
  <c r="C32" i="14"/>
  <c r="C32" i="16"/>
  <c r="I33" i="14"/>
  <c r="I33" i="16"/>
  <c r="J24" i="14"/>
  <c r="J24" i="16"/>
  <c r="H21" i="14"/>
  <c r="H21" i="16"/>
  <c r="E32" i="14"/>
  <c r="E32" i="16"/>
  <c r="D20" i="14"/>
  <c r="D20" i="16"/>
  <c r="F32" i="14"/>
  <c r="F32" i="16"/>
  <c r="G33" i="14"/>
  <c r="G33" i="16"/>
  <c r="B20" i="14"/>
  <c r="B20" i="16"/>
  <c r="O33" i="7"/>
  <c r="C2" i="1"/>
  <c r="C16" i="1" s="1"/>
  <c r="K39" i="1"/>
  <c r="K24" i="14" s="1"/>
  <c r="K41" i="11"/>
  <c r="K41" i="12" s="1"/>
  <c r="D31" i="1"/>
  <c r="D33" i="11"/>
  <c r="D33" i="12" s="1"/>
  <c r="Q33" i="7"/>
  <c r="E2" i="1"/>
  <c r="E16" i="1" s="1"/>
  <c r="E21" i="11"/>
  <c r="E21" i="12" s="1"/>
  <c r="Q33" i="6"/>
  <c r="H32" i="7"/>
  <c r="T32" i="6"/>
  <c r="H32" i="9"/>
  <c r="T32" i="9" s="1"/>
  <c r="H30" i="1"/>
  <c r="H32" i="11"/>
  <c r="H32" i="12" s="1"/>
  <c r="S32" i="7"/>
  <c r="G25" i="1"/>
  <c r="R33" i="6"/>
  <c r="C21" i="11"/>
  <c r="C21" i="12" s="1"/>
  <c r="R33" i="7"/>
  <c r="F2" i="1"/>
  <c r="F16" i="1" s="1"/>
  <c r="F21" i="11"/>
  <c r="F21" i="12" s="1"/>
  <c r="O33" i="6"/>
  <c r="I25" i="1"/>
  <c r="U32" i="7"/>
  <c r="D33" i="7"/>
  <c r="D33" i="9"/>
  <c r="P33" i="9" s="1"/>
  <c r="B33" i="9"/>
  <c r="N33" i="9" s="1"/>
  <c r="B33" i="7"/>
  <c r="F21" i="14" l="1"/>
  <c r="F21" i="16"/>
  <c r="H33" i="14"/>
  <c r="H33" i="16"/>
  <c r="C21" i="14"/>
  <c r="C21" i="16"/>
  <c r="D32" i="14"/>
  <c r="D32" i="16"/>
  <c r="E21" i="14"/>
  <c r="E21" i="16"/>
  <c r="C32" i="7"/>
  <c r="C32" i="9"/>
  <c r="O32" i="9" s="1"/>
  <c r="O32" i="6"/>
  <c r="T32" i="7"/>
  <c r="H25" i="1"/>
  <c r="F32" i="7"/>
  <c r="F32" i="9"/>
  <c r="R32" i="9" s="1"/>
  <c r="R32" i="6"/>
  <c r="P33" i="7"/>
  <c r="D2" i="1"/>
  <c r="D16" i="1" s="1"/>
  <c r="G39" i="1"/>
  <c r="G41" i="11"/>
  <c r="G41" i="12" s="1"/>
  <c r="Q32" i="6"/>
  <c r="E32" i="9"/>
  <c r="Q32" i="9" s="1"/>
  <c r="E32" i="7"/>
  <c r="E30" i="1"/>
  <c r="E32" i="11"/>
  <c r="E32" i="12" s="1"/>
  <c r="I39" i="1"/>
  <c r="I41" i="11"/>
  <c r="I41" i="12" s="1"/>
  <c r="C32" i="11"/>
  <c r="C32" i="12" s="1"/>
  <c r="C30" i="1"/>
  <c r="D21" i="11"/>
  <c r="D21" i="12" s="1"/>
  <c r="P33" i="6"/>
  <c r="F32" i="11"/>
  <c r="F32" i="12" s="1"/>
  <c r="F30" i="1"/>
  <c r="B21" i="11"/>
  <c r="N33" i="6"/>
  <c r="N33" i="7"/>
  <c r="B21" i="12" l="1"/>
  <c r="Q17" i="12" s="1"/>
  <c r="O17" i="11"/>
  <c r="C33" i="14"/>
  <c r="C33" i="16"/>
  <c r="B21" i="14"/>
  <c r="B21" i="16"/>
  <c r="G24" i="14"/>
  <c r="G24" i="16"/>
  <c r="D21" i="14"/>
  <c r="D21" i="16"/>
  <c r="E33" i="14"/>
  <c r="E33" i="16"/>
  <c r="F33" i="14"/>
  <c r="F33" i="16"/>
  <c r="I24" i="14"/>
  <c r="I24" i="16"/>
  <c r="M29" i="12"/>
  <c r="N14" i="14" s="1"/>
  <c r="N29" i="12"/>
  <c r="E25" i="1"/>
  <c r="Q32" i="7"/>
  <c r="F25" i="1"/>
  <c r="R32" i="7"/>
  <c r="H41" i="11"/>
  <c r="H41" i="12" s="1"/>
  <c r="H39" i="1"/>
  <c r="P32" i="6"/>
  <c r="D32" i="7"/>
  <c r="D32" i="9"/>
  <c r="P32" i="9" s="1"/>
  <c r="D30" i="1"/>
  <c r="D33" i="16" s="1"/>
  <c r="D32" i="11"/>
  <c r="D32" i="12" s="1"/>
  <c r="O32" i="7"/>
  <c r="C25" i="1"/>
  <c r="N32" i="6"/>
  <c r="B32" i="9"/>
  <c r="N32" i="9" s="1"/>
  <c r="B32" i="7"/>
  <c r="D33" i="14" l="1"/>
  <c r="H24" i="14"/>
  <c r="H24" i="16"/>
  <c r="D25" i="1"/>
  <c r="P32" i="7"/>
  <c r="C41" i="11"/>
  <c r="C41" i="12" s="1"/>
  <c r="C39" i="1"/>
  <c r="F41" i="11"/>
  <c r="F41" i="12" s="1"/>
  <c r="F39" i="1"/>
  <c r="E39" i="1"/>
  <c r="E41" i="11"/>
  <c r="E41" i="12" s="1"/>
  <c r="N32" i="7"/>
  <c r="B25" i="1"/>
  <c r="E24" i="14" l="1"/>
  <c r="E24" i="16"/>
  <c r="F24" i="14"/>
  <c r="F24" i="16"/>
  <c r="C24" i="14"/>
  <c r="C24" i="16"/>
  <c r="D39" i="1"/>
  <c r="D41" i="11"/>
  <c r="D41" i="12" s="1"/>
  <c r="B39" i="1"/>
  <c r="B41" i="11"/>
  <c r="B8" i="7"/>
  <c r="B9" i="9"/>
  <c r="B8" i="9"/>
  <c r="N8" i="9" s="1"/>
  <c r="B9" i="7"/>
  <c r="N9" i="7" s="1"/>
  <c r="B41" i="12" l="1"/>
  <c r="Q35" i="12" s="1"/>
  <c r="O35" i="11"/>
  <c r="B8" i="11"/>
  <c r="N9" i="9"/>
  <c r="B9" i="14"/>
  <c r="B9" i="16"/>
  <c r="D24" i="14"/>
  <c r="D24" i="16"/>
  <c r="B24" i="14"/>
  <c r="B24" i="16"/>
  <c r="B7" i="11"/>
  <c r="B9" i="1"/>
  <c r="B23" i="1" s="1"/>
  <c r="B37" i="1" s="1"/>
  <c r="B5" i="1"/>
  <c r="B19" i="1" s="1"/>
  <c r="B33" i="1" s="1"/>
  <c r="B4" i="1"/>
  <c r="B18" i="1" s="1"/>
  <c r="B32" i="1" s="1"/>
  <c r="B8" i="1"/>
  <c r="B22" i="1" s="1"/>
  <c r="B36" i="1" s="1"/>
  <c r="N8" i="7"/>
  <c r="B6" i="1"/>
  <c r="B20" i="1" s="1"/>
  <c r="B2" i="1"/>
  <c r="B16" i="1" s="1"/>
  <c r="B7" i="1"/>
  <c r="B21" i="1" s="1"/>
  <c r="B3" i="1"/>
  <c r="B17" i="1" s="1"/>
  <c r="B7" i="12" l="1"/>
  <c r="Q7" i="12" s="1"/>
  <c r="O7" i="11"/>
  <c r="B8" i="12"/>
  <c r="Q8" i="12" s="1"/>
  <c r="O8" i="11"/>
  <c r="B8" i="14"/>
  <c r="B8" i="16"/>
  <c r="B27" i="14"/>
  <c r="B27" i="16"/>
  <c r="B31" i="14"/>
  <c r="B31" i="16"/>
  <c r="B26" i="14"/>
  <c r="B26" i="16"/>
  <c r="B30" i="14"/>
  <c r="B30" i="16"/>
  <c r="B34" i="11"/>
  <c r="B35" i="11"/>
  <c r="B39" i="11"/>
  <c r="B38" i="11"/>
  <c r="B30" i="1"/>
  <c r="B32" i="11"/>
  <c r="B33" i="11"/>
  <c r="B31" i="1"/>
  <c r="B37" i="11"/>
  <c r="B35" i="1"/>
  <c r="B34" i="1"/>
  <c r="B36" i="11"/>
  <c r="M16" i="12" l="1"/>
  <c r="N13" i="14" s="1"/>
  <c r="N16" i="12"/>
  <c r="B33" i="12"/>
  <c r="Q27" i="12" s="1"/>
  <c r="O27" i="11"/>
  <c r="B32" i="12"/>
  <c r="Q26" i="12" s="1"/>
  <c r="O26" i="11"/>
  <c r="B36" i="12"/>
  <c r="Q30" i="12" s="1"/>
  <c r="O30" i="11"/>
  <c r="B39" i="12"/>
  <c r="Q33" i="12" s="1"/>
  <c r="O33" i="11"/>
  <c r="B38" i="12"/>
  <c r="Q32" i="12" s="1"/>
  <c r="O32" i="11"/>
  <c r="B35" i="12"/>
  <c r="Q29" i="12" s="1"/>
  <c r="O29" i="11"/>
  <c r="B37" i="12"/>
  <c r="Q31" i="12" s="1"/>
  <c r="O31" i="11"/>
  <c r="B34" i="12"/>
  <c r="Q28" i="12" s="1"/>
  <c r="O28" i="11"/>
  <c r="B29" i="14"/>
  <c r="B29" i="16"/>
  <c r="B33" i="14"/>
  <c r="B33" i="16"/>
  <c r="B32" i="14"/>
  <c r="B32" i="16"/>
  <c r="B28" i="14"/>
  <c r="B28" i="16"/>
  <c r="B43" i="12" l="1"/>
  <c r="B45" i="12" s="1"/>
  <c r="P50" i="12" s="1"/>
  <c r="M41" i="12"/>
  <c r="N15" i="14" s="1"/>
  <c r="N41" i="12"/>
  <c r="N12" i="14" l="1"/>
  <c r="S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tc={A8C5E003-F9FC-41D9-8632-BA567B598EFD}</author>
    <author>tc={76476BAA-F7A0-4C0A-9DBE-C0A7E7C2069C}</author>
    <author>tc={7A1C13CD-C6E4-4241-B462-F65709756516}</author>
    <author>tc={2D552FF5-F2A0-495E-BC0B-7F0053A7DB1C}</author>
    <author>tc={181678CD-DFF0-4473-9284-16D74E41C600}</author>
  </authors>
  <commentList>
    <comment ref="A2" authorId="0" shapeId="0" xr:uid="{A8C5E003-F9FC-41D9-8632-BA567B598EFD}">
      <text>
        <t>[Comentario encadenado]
Su versión de Excel le permite leer este comentario encadenado; sin embargo, las ediciones que se apliquen se quitarán si el archivo se abre en una versión más reciente de Excel. Más información: https://go.microsoft.com/fwlink/?linkid=870924
Comentario:
    Con manos duras mayores a 17, la jugada óptima será Quedarse</t>
      </text>
    </comment>
    <comment ref="M5" authorId="1" shapeId="0" xr:uid="{76476BAA-F7A0-4C0A-9DBE-C0A7E7C2069C}">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parametrizar</t>
      </text>
    </comment>
    <comment ref="A8" authorId="2" shapeId="0" xr:uid="{7A1C13CD-C6E4-4241-B462-F65709756516}">
      <text>
        <t>[Comentario encadenado]
Su versión de Excel le permite leer este comentario encadenado; sin embargo, las ediciones que se apliquen se quitarán si el archivo se abre en una versión más reciente de Excel. Más información: https://go.microsoft.com/fwlink/?linkid=870924
Comentario:
    En Chile solo se permite doblarse con un 9, 10, u 11</t>
      </text>
    </comment>
    <comment ref="A11" authorId="3" shapeId="0" xr:uid="{2D552FF5-F2A0-495E-BC0B-7F0053A7DB1C}">
      <text>
        <t>[Comentario encadenado]
Su versión de Excel le permite leer este comentario encadenado; sin embargo, las ediciones que se apliquen se quitarán si el archivo se abre en una versión más reciente de Excel. Más información: https://go.microsoft.com/fwlink/?linkid=870924
Comentario:
    Con manos duras menores de 8 seguimos esta misma estrategia de pedir carta</t>
      </text>
    </comment>
    <comment ref="Q11" authorId="4" shapeId="0" xr:uid="{181678CD-DFF0-4473-9284-16D74E41C600}">
      <text>
        <t>[Comentario encadenado]
Su versión de Excel le permite leer este comentario encadenado; sin embargo, las ediciones que se apliquen se quitarán si el archivo se abre en una versión más reciente de Excel. Más información: https://go.microsoft.com/fwlink/?linkid=870924
Comentario:
    La apuesta mínima en casinos chilenos es típicamente 10.000 pesos. Raramente hay mesas de 5.000 pesos</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tc={C9E04D7B-C3CC-4C1A-89AE-3A0C5AA3337E}</author>
    <author>tc={E6811964-8ED3-44CE-A6AE-5180C25128E4}</author>
    <author>tc={AA549EAE-9AE0-40AF-A1EC-714B0C6680AB}</author>
    <author>tc={D9AC5866-6FB4-4063-9E00-D6A92901937C}</author>
    <author>tc={85C30CDF-7D72-4399-AB0E-70EA8967CBBA}</author>
  </authors>
  <commentList>
    <comment ref="A1" authorId="0" shapeId="0" xr:uid="{C9E04D7B-C3CC-4C1A-89AE-3A0C5AA3337E}">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Estas son todas las posibilidades que puede tener un repartidor, ya que pide con 16 y se planta con 17 o más</t>
      </text>
    </comment>
    <comment ref="B1" authorId="1" shapeId="0" xr:uid="{E6811964-8ED3-44CE-A6AE-5180C25128E4}">
      <text>
        <t>[Comentario encadenado]
Su versión de Excel le permite leer este comentario encadenado; sin embargo, las ediciones que se apliquen se quitarán si el archivo se abre en una versión más reciente de Excel. Más información: https://go.microsoft.com/fwlink/?linkid=870924
Comentario:
    Del 2-9 las probabilidades respecto a reglas Europeas son las mismas, porque no hay posibilidad de tener BJ</t>
      </text>
    </comment>
    <comment ref="J2" authorId="2" shapeId="0" xr:uid="{AA549EAE-9AE0-40AF-A1EC-714B0C6680A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divide por 12 ya que no contamos el As para pasarnos. Si contarámos el As, contaríamos la probabilidad de tener BJ</t>
      </text>
    </comment>
    <comment ref="K2" authorId="3" shapeId="0" xr:uid="{D9AC5866-6FB4-4063-9E00-D6A92901937C}">
      <text>
        <t>[Comentario encadenado]
Su versión de Excel le permite leer este comentario encadenado; sin embargo, las ediciones que se apliquen se quitarán si el archivo se abre en una versión más reciente de Excel. Más información: https://go.microsoft.com/fwlink/?linkid=870924
Comentario:
    Dividimos por 9 ya que esas son las opciones de cartas para no tener BJ</t>
      </text>
    </comment>
    <comment ref="A12" authorId="4" shapeId="0" xr:uid="{85C30CDF-7D72-4399-AB0E-70EA8967CBBA}">
      <text>
        <t>[Comentario encadenado]
Su versión de Excel le permite leer este comentario encadenado; sin embargo, las ediciones que se apliquen se quitarán si el archivo se abre en una versión más reciente de Excel. Más información: https://go.microsoft.com/fwlink/?linkid=870924
Comentario:
    Probabilidad de que repartidor tenga un 17 empezando con un 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tc={3B8CFCDB-B990-435F-827C-A412349637CA}</author>
    <author>tc={29973366-1908-4E10-A8C8-5856AB040CD2}</author>
    <author>tc={FC302E73-BE81-4781-85E2-340F883F7769}</author>
  </authors>
  <commentList>
    <comment ref="A2" authorId="0" shapeId="0" xr:uid="{3B8CFCDB-B990-435F-827C-A412349637CA}">
      <text>
        <t>[Comentario encadenado]
Su versión de Excel le permite leer este comentario encadenado; sin embargo, las ediciones que se apliquen se quitarán si el archivo se abre en una versión más reciente de Excel. Más información: https://go.microsoft.com/fwlink/?linkid=870924
Comentario:
    Con manos duras mayores a 17, la jugada óptima será Quedarse</t>
      </text>
    </comment>
    <comment ref="A8" authorId="1" shapeId="0" xr:uid="{29973366-1908-4E10-A8C8-5856AB040CD2}">
      <text>
        <t>[Comentario encadenado]
Su versión de Excel le permite leer este comentario encadenado; sin embargo, las ediciones que se apliquen se quitarán si el archivo se abre en una versión más reciente de Excel. Más información: https://go.microsoft.com/fwlink/?linkid=870924
Comentario:
    En Chile solo se permite doblarse con un 9, 10, u 11</t>
      </text>
    </comment>
    <comment ref="A11" authorId="2" shapeId="0" xr:uid="{FC302E73-BE81-4781-85E2-340F883F7769}">
      <text>
        <t>[Comentario encadenado]
Su versión de Excel le permite leer este comentario encadenado; sin embargo, las ediciones que se apliquen se quitarán si el archivo se abre en una versión más reciente de Excel. Más información: https://go.microsoft.com/fwlink/?linkid=870924
Comentario:
    Con manos duras menores de 8 seguimos esta misma estrategia de pedir carta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tc={76324D3C-A91C-442D-B8F9-FC0FA1E1728B}</author>
    <author>tc={84857AB0-B90D-482B-94BA-E6918172A4BD}</author>
    <author>tc={D1552BE9-E256-453F-A979-4F95340BDEB5}</author>
    <author>tc={B9B561BE-8440-4266-B4EF-EB63637AD7FC}</author>
    <author>tc={FAC5D017-8409-47C4-BECA-5944751028B7}</author>
  </authors>
  <commentList>
    <comment ref="B2" authorId="0" shapeId="0" xr:uid="{76324D3C-A91C-442D-B8F9-FC0FA1E1728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Este es el valor esperado de separar un par de dos contra un 2 del repartidor. 
El 2* es porque estamos haciendo apuestas separadas. (Suponemos que solo hace una separación para simplificar el análisis). </t>
      </text>
    </comment>
    <comment ref="B11" authorId="1" shapeId="0" xr:uid="{84857AB0-B90D-482B-94BA-E6918172A4BD}">
      <text>
        <t>[Comentario encadenado]
Su versión de Excel le permite leer este comentario encadenado; sin embargo, las ediciones que se apliquen se quitarán si el archivo se abre en una versión más reciente de Excel. Más información: https://go.microsoft.com/fwlink/?linkid=870924
Comentario:
    Aquí referenciamos la fórmula a la hoja “Quedarse”, ya que suponemos que solo recibiré solo una carta adicional luego de separar los Aces</t>
      </text>
    </comment>
    <comment ref="B16" authorId="2" shapeId="0" xr:uid="{D1552BE9-E256-453F-A979-4F95340BDEB5}">
      <text>
        <t>[Comentario encadenado]
Su versión de Excel le permite leer este comentario encadenado; sin embargo, las ediciones que se apliquen se quitarán si el archivo se abre en una versión más reciente de Excel. Más información: https://go.microsoft.com/fwlink/?linkid=870924
Comentario:
    Aquí me estoy quedando con el valor esperado más alto entre separar la mano, o no separarla al quedarme, pedir o doblarme según corresponda la mano que se esté jugando. 
Notar que la fórmula va a buscar los datos a la hoja PQD cada dos filas, ya que estamos haciendo el match entre par de mano, y mano dura. Por ejemplo, para el par de dos de esta hoja, lo hacemos competir en valor esperado con el 4 duro de la hoja PQD</t>
      </text>
    </comment>
    <comment ref="B25" authorId="3" shapeId="0" xr:uid="{B9B561BE-8440-4266-B4EF-EB63637AD7FC}">
      <text>
        <t>[Comentario encadenado]
Su versión de Excel le permite leer este comentario encadenado; sin embargo, las ediciones que se apliquen se quitarán si el archivo se abre en una versión más reciente de Excel. Más información: https://go.microsoft.com/fwlink/?linkid=870924
Comentario:
    Aquí estamos viendo el max valor esperado entre Aces que se separan o un 12 suave (un As vale como 11 y el otro como 1)</t>
      </text>
    </comment>
    <comment ref="B30" authorId="4" shapeId="0" xr:uid="{FAC5D017-8409-47C4-BECA-5944751028B7}">
      <text>
        <t>[Comentario encadenado]
Su versión de Excel le permite leer este comentario encadenado; sin embargo, las ediciones que se apliquen se quitarán si el archivo se abre en una versión más reciente de Excel. Más información: https://go.microsoft.com/fwlink/?linkid=870924
Comentario:
    Si el max valor esperado de separar es igual al valor esperado de separar, entonces escribimos un “S” de Si. En caso contrario una “N” de no. En este último caso lo mejor no es separar y tratamos la mano, como una dura (como un 18 si tengo par de nueves) o suave (con el par de aces sin separar)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tc={EE1B0244-04F5-4763-817B-4328D2137581}</author>
    <author>tc={E6AFBD3F-5799-4946-935F-5AFC47360D0E}</author>
  </authors>
  <commentList>
    <comment ref="Q33" authorId="0" shapeId="0" xr:uid="{EE1B0244-04F5-4763-817B-4328D2137581}">
      <text>
        <t>[Comentario encadenado]
Su versión de Excel le permite leer este comentario encadenado; sin embargo, las ediciones que se apliquen se quitarán si el archivo se abre en una versión más reciente de Excel. Más información: https://go.microsoft.com/fwlink/?linkid=870924
Comentario:
    Entre 4-8 mazos la jugada óptima aquí es doblarse. La planilla sale pedir carta porque estamos bajo el supuesto de infinitos mazos para simplificar el análisis</t>
      </text>
    </comment>
    <comment ref="P35" authorId="1" shapeId="0" xr:uid="{E6AFBD3F-5799-4946-935F-5AFC47360D0E}">
      <text>
        <t>[Comentario encadenado]
Su versión de Excel le permite leer este comentario encadenado; sin embargo, las ediciones que se apliquen se quitarán si el archivo se abre en una versión más reciente de Excel. Más información: https://go.microsoft.com/fwlink/?linkid=870924
Comentario:
    Entre 4-8 mazos la jugada óptima aquí es doblarse. La planilla sale pedir carta porque estamos bajo el supuesto de infinitos mazos para simplificar el análisis.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tc={3610FE2D-65C8-49F1-8FE6-8D0C5FF9A03A}</author>
    <author>tc={867ECA10-558B-4FF8-8A85-0FAB008DF6E0}</author>
    <author>tc={FB2125CC-D971-425B-93F8-935FACAA0CF8}</author>
  </authors>
  <commentList>
    <comment ref="B2" authorId="0" shapeId="0" xr:uid="{3610FE2D-65C8-49F1-8FE6-8D0C5FF9A03A}">
      <text>
        <t>[Comentario encadenado]
Su versión de Excel le permite leer este comentario encadenado; sin embargo, las ediciones que se apliquen se quitarán si el archivo se abre en una versión más reciente de Excel. Más información: https://go.microsoft.com/fwlink/?linkid=870924
Comentario:
    Nos quedamos con el valor esperado más alto posible entre la decisión de quedarse o pedir otra carta para cada combinación posible de manos</t>
      </text>
    </comment>
    <comment ref="N2" authorId="1" shapeId="0" xr:uid="{867ECA10-558B-4FF8-8A85-0FAB008DF6E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Si la mejor opción para el jugador coincide con la opción de Quedarse, entonces referenciamos eso en la tabla con la letra Q. En caso contrario, una mejor opción antes de quedarse, es pedir otra carta. </t>
      </text>
    </comment>
    <comment ref="B32" authorId="2" shapeId="0" xr:uid="{FB2125CC-D971-425B-93F8-935FACAA0CF8}">
      <text>
        <t>[Comentario encadenado]
Su versión de Excel le permite leer este comentario encadenado; sin embargo, las ediciones que se apliquen se quitarán si el archivo se abre en una versión más reciente de Excel. Más información: https://go.microsoft.com/fwlink/?linkid=870924
Comentario:
    Nos quedamos con el valor esperado más alto posible entre la decisión de quedarse o pedir otra carta para cada combinación posible de manos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tc={7138A06F-3ACC-4D7A-9EB7-FAE2901ED09C}</author>
    <author>tc={CB6D0259-CAF2-49E0-A000-0C6468DBEF37}</author>
    <author>tc={02EEF7EB-03AC-4BE6-82D2-438DB8F545F4}</author>
  </authors>
  <commentList>
    <comment ref="B2" authorId="0" shapeId="0" xr:uid="{7138A06F-3ACC-4D7A-9EB7-FAE2901ED09C}">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Misma lógica que en la hoja Pedir. Solo que ahora estamos multiplicando por 2 el valor esperado dado que estamos doblando nuestra apuesta. Y estamos referenciando los cálculos a la hoja “Quedarse” dado que cuando doblamos nuestra apuesta recibimos solo una carta adicional.</t>
      </text>
    </comment>
    <comment ref="B10" authorId="1" shapeId="0" xr:uid="{CB6D0259-CAF2-49E0-A000-0C6468DBEF37}">
      <text>
        <t>[Comentario encadenado]
Su versión de Excel le permite leer este comentario encadenado; sin embargo, las ediciones que se apliquen se quitarán si el archivo se abre en una versión más reciente de Excel. Más información: https://go.microsoft.com/fwlink/?linkid=870924
Comentario:
    Aquí cambiamos la fórmula respecto los números anteriores, ya que ahora el As solo vale como 1. Intuitivamente tiene mucho sentido que el valor esperado de doblarse con manos superiores a 11 sea negativo, ya que con cualquier 10 puedo pasarme. Con una carta menor a 12, puedo pedir una carta adicional sin miedo a pasarme con ninguna</t>
      </text>
    </comment>
    <comment ref="B19" authorId="2" shapeId="0" xr:uid="{02EEF7EB-03AC-4BE6-82D2-438DB8F545F4}">
      <text>
        <t>[Comentario encadenado]
Su versión de Excel le permite leer este comentario encadenado; sin embargo, las ediciones que se apliquen se quitarán si el archivo se abre en una versión más reciente de Excel. Más información: https://go.microsoft.com/fwlink/?linkid=870924
Comentario:
    El valor esperado de doblarme con una mano de 21 o más, es de -2 * peso invertido, ya que me pasaré de 21 de forma segura al tener una carta más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tc={09A6E3D1-EB9A-4C2F-B504-3809937A2002}</author>
    <author>tc={732FD01E-6B70-4A5D-B5C5-ED4141881A28}</author>
    <author>tc={57A321CF-E9C8-4468-91E3-E14A1B8460BF}</author>
  </authors>
  <commentList>
    <comment ref="B2" authorId="0" shapeId="0" xr:uid="{09A6E3D1-EB9A-4C2F-B504-3809937A200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valor esperado de pedir carta con un 4 contra un 2 del repartidor. Es la suma del valor esperado que hay entre quedarse con un 6-13 (al pedir una carta adicional, que puede salir entre un 6 a un 9 con igual probabilidad) + la de quedarse con un 14 (al pedir carta y que salga un 10, con 4 posibilidades entre los 3 monos y la carta de valor) + la posibilidad de que quedarme con un 15 suave (al pedir carta y que me salga un As). Todo lo anterior dividido por 13 que es el número de diferentes cartas que hay en cada mazo. 
Aquí estamos calculando el valor esperado de pedir carta, a partir del valor esperado de quedarse contra cierta carta del repartidor. Por lo que los valores cambiarán en función de la carta que tengamos y la carta que tenga el repartidor.
Importante destacar que la fórmula está referenciada a la hoja PQ que toma el valor máx entre pedir y quedarse. Esta recursividad que se da en la fórmulas de las hojas se justifica ya que el jugador puede pedir más de una carta. 
Intuitivamente, el valor esperado al pedir con una carta baja como un 4 debe ser mayor que el de quedarse con esa misma carta. Al contrario, el valor esperado de quedarme con una carta alta como un 17 debe ser mayor que pedir, ya que hay más chances de pasarme. </t>
      </text>
    </comment>
    <comment ref="B19" authorId="1" shapeId="0" xr:uid="{732FD01E-6B70-4A5D-B5C5-ED4141881A28}">
      <text>
        <t>[Comentario encadenado]
Su versión de Excel le permite leer este comentario encadenado; sin embargo, las ediciones que se apliquen se quitarán si el archivo se abre en una versión más reciente de Excel. Más información: https://go.microsoft.com/fwlink/?linkid=870924
Comentario:
    Si pido carta con un 21 o más me voy a pasar de forma segura. Por lo que el valor esperado = -1 * peso invertido</t>
      </text>
    </comment>
    <comment ref="B32" authorId="2" shapeId="0" xr:uid="{57A321CF-E9C8-4468-91E3-E14A1B8460BF}">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Misma lógica que arriba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tc={C33BA7A0-6DCB-4027-B467-3A46716DF324}</author>
    <author>tc={D8447554-C30C-4A93-8E7D-943CA19925C5}</author>
    <author>tc={74FFEA12-B760-442C-8EC9-E37852B07D44}</author>
    <author>tc={C538F7B6-B673-4D33-9B02-832FA1656898}</author>
    <author>tc={A76D6609-3009-46D8-BDAC-EE03E65CB2E4}</author>
    <author>tc={A52FC0B5-4CE8-486A-BC1A-1148C8925857}</author>
    <author>tc={0DCCF0BF-1FF7-47CE-B0D2-C71B31A5F606}</author>
  </authors>
  <commentList>
    <comment ref="B2" authorId="0" shapeId="0" xr:uid="{C33BA7A0-6DCB-4027-B467-3A46716DF324}">
      <text>
        <t>[Comentario encadenado]
Su versión de Excel le permite leer este comentario encadenado; sin embargo, las ediciones que se apliquen se quitarán si el archivo se abre en una versión más reciente de Excel. Más información: https://go.microsoft.com/fwlink/?linkid=870924
Comentario:
    Si me planto con 4, contra un 2 del repartidor, entonces mi valor esperado pór peso apostado, será la celda destacada. Esto es, la probabilidad de que el dealer se pase (yo gano), menos la probabilidad de que termine plantado con 17-21 (yo pierdo)</t>
      </text>
    </comment>
    <comment ref="B14" authorId="1" shapeId="0" xr:uid="{D8447554-C30C-4A93-8E7D-943CA19925C5}">
      <text>
        <t>[Comentario encadenado]
Su versión de Excel le permite leer este comentario encadenado; sin embargo, las ediciones que se apliquen se quitarán si el archivo se abre en una versión más reciente de Excel. Más información: https://go.microsoft.com/fwlink/?linkid=870924
Comentario:
    Es el mismo valor esperado hasta acá, porque 16 no es mejor que una plantada de 17-21 del repartidor. Da lo mismo si me planto hasta 16 porque las probabilidades de ganar contra un 17-21 son las mismas, que es que el repartidor se pase</t>
      </text>
    </comment>
    <comment ref="B15" authorId="2" shapeId="0" xr:uid="{74FFEA12-B760-442C-8EC9-E37852B07D44}">
      <text>
        <t>[Comentario encadenado]
Su versión de Excel le permite leer este comentario encadenado; sin embargo, las ediciones que se apliquen se quitarán si el archivo se abre en una versión más reciente de Excel. Más información: https://go.microsoft.com/fwlink/?linkid=870924
Comentario:
    Ahora consideramos la prob de que el repartidor se pase (ganamos), menos la prob que termine plantado con un 18-21 (perdemos). No consideramos si se planta con 17 porque es un empate y no nos suma o resta valor esperado. Esta misma lógica la aplicamos hasta 21</t>
      </text>
    </comment>
    <comment ref="B20" authorId="3" shapeId="0" xr:uid="{C538F7B6-B673-4D33-9B02-832FA1656898}">
      <text>
        <t>[Comentario encadenado]
Su versión de Excel le permite leer este comentario encadenado; sin embargo, las ediciones que se apliquen se quitarán si el archivo se abre en una versión más reciente de Excel. Más información: https://go.microsoft.com/fwlink/?linkid=870924
Comentario:
    Si tengo un 22 o más contra cualquier carta del repartidor, el valor esperado seria -1 * Peso apostado</t>
      </text>
    </comment>
    <comment ref="A32" authorId="4" shapeId="0" xr:uid="{A76D6609-3009-46D8-BDAC-EE03E65CB2E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lista de manos suaves empieza en 12 porque es cuando tenemos la combinación As-As</t>
      </text>
    </comment>
    <comment ref="B32" authorId="5" shapeId="0" xr:uid="{A52FC0B5-4CE8-486A-BC1A-1148C892585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valor esperado de una mano suave es lo mismo que el valor esperado de una mano dura - 10. 
Por ejemplo: El valor esperado al tener un 12 suave contra un 2, es el mismo que el de obtener un 2 duro contra un 2. </t>
      </text>
    </comment>
    <comment ref="A51" authorId="6" shapeId="0" xr:uid="{0DCCF0BF-1FF7-47CE-B0D2-C71B31A5F60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La lista de manos suaves termina en 31 porque es el equivalente a tener un 21 duro.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tc={1EE262B5-B6DA-4A2C-9EC3-58A27CD055B6}</author>
  </authors>
  <commentList>
    <comment ref="B2" authorId="0" shapeId="0" xr:uid="{1EE262B5-B6DA-4A2C-9EC3-58A27CD055B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valor esperado de rendir la mano será -0,5 * peso apostado en cualquier combinación de manos. Ya que estamos entregando de forma segura la mitad de nuestra apuesta. </t>
      </text>
    </comment>
  </commentList>
</comments>
</file>

<file path=xl/sharedStrings.xml><?xml version="1.0" encoding="utf-8"?>
<sst xmlns="http://schemas.openxmlformats.org/spreadsheetml/2006/main" count="578" uniqueCount="124">
  <si>
    <t>AS</t>
  </si>
  <si>
    <t>Suave</t>
  </si>
  <si>
    <t>Check</t>
  </si>
  <si>
    <t>Chequeo</t>
  </si>
  <si>
    <t>Duro</t>
  </si>
  <si>
    <t>As</t>
  </si>
  <si>
    <t>Aces</t>
  </si>
  <si>
    <t>Mejor entre separar y no separar</t>
  </si>
  <si>
    <t>Pares/Repartidor</t>
  </si>
  <si>
    <t>Estrategia</t>
  </si>
  <si>
    <t>Par</t>
  </si>
  <si>
    <t>Carta1/Carta2</t>
  </si>
  <si>
    <t>No consideramos el par de cartas iguales porque esos se pueden separar</t>
  </si>
  <si>
    <t>Probabilidad</t>
  </si>
  <si>
    <t xml:space="preserve">Probabilidad de que jugador tenga una mano dura </t>
  </si>
  <si>
    <t>Probabilidad de que jugador tenga una mano suave</t>
  </si>
  <si>
    <t>Probabilidad de que jugador tenga un par</t>
  </si>
  <si>
    <t>Probabilidad de que jugador tenga un Blackjack</t>
  </si>
  <si>
    <t>Repartidor BJ</t>
  </si>
  <si>
    <t>Rep Gana sin BJ</t>
  </si>
  <si>
    <t>Rep Gana BJ</t>
  </si>
  <si>
    <t>Ventaja Jugador</t>
  </si>
  <si>
    <t>4/13 pr de que salga 10</t>
  </si>
  <si>
    <t xml:space="preserve">2* porque da lo mismo el orden </t>
  </si>
  <si>
    <t xml:space="preserve">pr de que rep tenga BJ y jugador no. *-1 para tener el valor esperado desde el punto de vista del jugador </t>
  </si>
  <si>
    <t>1/13 pr de que salga As</t>
  </si>
  <si>
    <t>Jugando Estrategia Básica de forma perfecta, con infinitos mazos. BJ paga 3:2. Repartidor se planta con 17 suave. Separar 1 vez. Doblar luego de separar permitido. Re-separar aces no permitido. Rendirse permitido</t>
  </si>
  <si>
    <t>(Ventaja del jugador sería más en un juego de 6 mazos como lo es actualmente en Chile). El mensaje es que bajo reglas del juego estándar y jugando un juego perfecto de Estrategia Básica, el casino tiene un 0,5% de ventaja sobre nosotros</t>
  </si>
  <si>
    <t>Regla americana donde repartidor revisa si tiene BJ antes de que jugadores sigan apostando</t>
  </si>
  <si>
    <t>Con regla europea donde repartidor no revisa si tiene BJ antes de que jugadores empiecen a jugar</t>
  </si>
  <si>
    <t>Repartidor se pasa con probabiliad 1 con estas cartas</t>
  </si>
  <si>
    <t>Suponemos que se planta con 17 suave</t>
  </si>
  <si>
    <t>Se toma la suma de 8 cartas (equiprobable), + 4 veces una carta que puede tener un valor de 10 (carta con ese valor y los monos) + una carta que representaría el As (), todo eso dividido por el número de distintas cartas que pueden salir en el mazo que son 13</t>
  </si>
  <si>
    <t xml:space="preserve">Pr de 22 suave es igual a 12 duro </t>
  </si>
  <si>
    <t>De pasarse</t>
  </si>
  <si>
    <t>Quedarse</t>
  </si>
  <si>
    <t>Estas tablas muestran la mejor jugada cuando solo tengo la opción de pedir o quedarme en cada combinación de manos (maximizando el valor esperado de cada decisión)</t>
  </si>
  <si>
    <t>Estas tablas muestran la mejor jugada cuando solo tengo la opción de pedir, quedarme o doblarme en cada combinación de manos (maximizando el valor esperado de cada decisión)</t>
  </si>
  <si>
    <t>Estas tablas muestran la mejor jugada cuando tengo la opción de pedir, quedarme, doblarme o rendirme en cada combinación de manos (maximizando el valor esperado de cada decisión)</t>
  </si>
  <si>
    <t>P</t>
  </si>
  <si>
    <t>D</t>
  </si>
  <si>
    <t>Q</t>
  </si>
  <si>
    <t>R</t>
  </si>
  <si>
    <t>S</t>
  </si>
  <si>
    <t>N</t>
  </si>
  <si>
    <t>A,9</t>
  </si>
  <si>
    <t>A,8</t>
  </si>
  <si>
    <t>A,7</t>
  </si>
  <si>
    <t>A,6</t>
  </si>
  <si>
    <t>A,5</t>
  </si>
  <si>
    <t>A,4</t>
  </si>
  <si>
    <t>A,3</t>
  </si>
  <si>
    <t>A,2</t>
  </si>
  <si>
    <t>Pares</t>
  </si>
  <si>
    <t>A,A</t>
  </si>
  <si>
    <t>T,T</t>
  </si>
  <si>
    <t>No tomar seguro ni dinero equivalente</t>
  </si>
  <si>
    <t>Pedir</t>
  </si>
  <si>
    <t>Separar</t>
  </si>
  <si>
    <t>No Separar</t>
  </si>
  <si>
    <t>Jugada Óptima</t>
  </si>
  <si>
    <t>Pago Blackjack</t>
  </si>
  <si>
    <t>Rendirse</t>
  </si>
  <si>
    <t>No</t>
  </si>
  <si>
    <t>Si, todas</t>
  </si>
  <si>
    <t>Si, excepto Aces</t>
  </si>
  <si>
    <t>Parámetros</t>
  </si>
  <si>
    <t>Blackjack</t>
  </si>
  <si>
    <t>3:2</t>
  </si>
  <si>
    <t>6:5</t>
  </si>
  <si>
    <t>Datos de interes</t>
  </si>
  <si>
    <t>VE manos duras</t>
  </si>
  <si>
    <t>VE manos suaves</t>
  </si>
  <si>
    <t>VE manos pares</t>
  </si>
  <si>
    <t>Doblarse</t>
  </si>
  <si>
    <t>Si, 9-11</t>
  </si>
  <si>
    <t>Chile</t>
  </si>
  <si>
    <t>La tabla muestra la jugada óptima para cada combinación de manos posibles en función de los parámetros que se coloquen</t>
  </si>
  <si>
    <t>Re-separación As</t>
  </si>
  <si>
    <t>N° separaciones</t>
  </si>
  <si>
    <t>Carta oculta</t>
  </si>
  <si>
    <t>Si</t>
  </si>
  <si>
    <t>"DAS"</t>
  </si>
  <si>
    <t>Carta Oculta</t>
  </si>
  <si>
    <t>El desarrollo de esta planilla fue posible gracias a las ideas de Michael Shackleford, "The Wizard of Odds". El archivo es un esfuerzo de demostrar paso por paso cómo se obtiene la jugada correcta en el juego Blackjack, parametrizando reglas importantes</t>
  </si>
  <si>
    <r>
      <t>Comentario: La tabla tiene como supuesto simplificador el uso de infinitos mazos (reposición de cartas). Para el caso finito de 4-8 mazos existen casos bordes. La combinación</t>
    </r>
    <r>
      <rPr>
        <b/>
        <sz val="11"/>
        <color theme="1"/>
        <rFont val="Aptos Narrow"/>
        <family val="2"/>
        <scheme val="minor"/>
      </rPr>
      <t xml:space="preserve"> A2 contra 5</t>
    </r>
    <r>
      <rPr>
        <sz val="11"/>
        <color theme="1"/>
        <rFont val="Aptos Narrow"/>
        <family val="2"/>
        <scheme val="minor"/>
      </rPr>
      <t xml:space="preserve"> así como </t>
    </r>
    <r>
      <rPr>
        <b/>
        <sz val="11"/>
        <color theme="1"/>
        <rFont val="Aptos Narrow"/>
        <family val="2"/>
        <scheme val="minor"/>
      </rPr>
      <t>A4 contra 4</t>
    </r>
    <r>
      <rPr>
        <sz val="11"/>
        <color theme="1"/>
        <rFont val="Aptos Narrow"/>
        <family val="2"/>
        <scheme val="minor"/>
      </rPr>
      <t xml:space="preserve"> tiene como</t>
    </r>
    <r>
      <rPr>
        <b/>
        <sz val="11"/>
        <color theme="1"/>
        <rFont val="Aptos Narrow"/>
        <family val="2"/>
        <scheme val="minor"/>
      </rPr>
      <t xml:space="preserve"> jugada óptima doblarse, no pedir</t>
    </r>
    <r>
      <rPr>
        <sz val="11"/>
        <color theme="1"/>
        <rFont val="Aptos Narrow"/>
        <family val="2"/>
        <scheme val="minor"/>
      </rPr>
      <t>. Dado que en Chile solo se puede doblar 9-11, esto no representa un problema.</t>
    </r>
  </si>
  <si>
    <t>Valor esperado por hora</t>
  </si>
  <si>
    <t>manos por hora</t>
  </si>
  <si>
    <t>Apuesta promedio</t>
  </si>
  <si>
    <t xml:space="preserve">Esta tabla es la óptima para Chile. Fue sacada a partir de la hoja "Jugada óptima" con parámetros chilenos. Lo que no calza (5 de 280 jugadas) se puso a mano desde la tabla Estrategia Básica ENHC de Blackjack Apprenticeship. Falta parametrizar algunas cosas complejas, luego llegaremos a esto. </t>
  </si>
  <si>
    <t>6+</t>
  </si>
  <si>
    <t>5+</t>
  </si>
  <si>
    <t>4+</t>
  </si>
  <si>
    <t>0-</t>
  </si>
  <si>
    <t>3+</t>
  </si>
  <si>
    <t>1+</t>
  </si>
  <si>
    <t>0+</t>
  </si>
  <si>
    <t>Rendirse, sino pedir</t>
  </si>
  <si>
    <t>Rp</t>
  </si>
  <si>
    <t>Seguro y dinero equivalente, tomar con 3+</t>
  </si>
  <si>
    <t>2+</t>
  </si>
  <si>
    <t>-1-</t>
  </si>
  <si>
    <t>Probabilidad de obtener</t>
  </si>
  <si>
    <t>A2</t>
  </si>
  <si>
    <t>A3</t>
  </si>
  <si>
    <t>A4</t>
  </si>
  <si>
    <t>A5</t>
  </si>
  <si>
    <t>A6</t>
  </si>
  <si>
    <t>A7</t>
  </si>
  <si>
    <t>A8</t>
  </si>
  <si>
    <t>A9</t>
  </si>
  <si>
    <t>AT</t>
  </si>
  <si>
    <t>TT</t>
  </si>
  <si>
    <t>AA</t>
  </si>
  <si>
    <t>5</t>
  </si>
  <si>
    <t>6</t>
  </si>
  <si>
    <t>7</t>
  </si>
  <si>
    <t>8</t>
  </si>
  <si>
    <t>9</t>
  </si>
  <si>
    <t>10</t>
  </si>
  <si>
    <t>1-5/13</t>
  </si>
  <si>
    <t>1-6/13</t>
  </si>
  <si>
    <t>Ventaja</t>
  </si>
  <si>
    <t>Doblar, sino pedir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</si>
</sst>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 #,##0_ ;_ * \-#,##0_ ;_ * &quot;-&quot;_ ;_ @_ "/>
    <numFmt numFmtId="164" formatCode="0.000000"/>
    <numFmt numFmtId="165" formatCode="0.00000"/>
    <numFmt numFmtId="166" formatCode="0.0000"/>
    <numFmt numFmtId="167" formatCode="0.000"/>
    <numFmt numFmtId="168" formatCode="0.0"/>
    <numFmt numFmtId="169" formatCode="0.0%"/>
    <numFmt numFmtId="170" formatCode="0.0000%"/>
    <numFmt numFmtId="171" formatCode="_ * #,##0.00_ ;_ * \-#,##0.00_ ;_ * &quot;-&quot;_ ;_ @_ "/>
    <numFmt numFmtId="172" formatCode="_ * #,##0.0000000_ ;_ * \-#,##0.0000000_ ;_ * &quot;-&quot;_ ;_ @_ "/>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1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61">
    <xf numFmtId="0" fontId="0" fillId="0" borderId="0" xfId="0"/>
    <xf numFmtId="0" fontId="0" fillId="2" borderId="0" xfId="0" applyFill="1"/>
    <xf numFmtId="164" fontId="0" fillId="0" borderId="0" xfId="0" applyNumberFormat="1"/>
    <xf numFmtId="165" fontId="0" fillId="0" borderId="0" xfId="0" applyNumberFormat="1"/>
    <xf numFmtId="166" fontId="0" fillId="0" borderId="0" xfId="0" applyNumberFormat="1"/>
    <xf numFmtId="167" fontId="0" fillId="0" borderId="0" xfId="0" applyNumberFormat="1"/>
    <xf numFmtId="2" fontId="0" fillId="0" borderId="0" xfId="0" applyNumberFormat="1"/>
    <xf numFmtId="166" fontId="0" fillId="0" borderId="0" xfId="0" applyNumberFormat="1" applyAlignment="1">
      <alignment horizontal="center"/>
    </xf>
    <xf numFmtId="0" fontId="0" fillId="0" borderId="0" xfId="0" applyAlignment="1">
      <alignment horizontal="center"/>
    </xf>
    <xf numFmtId="0" fontId="0" fillId="3" borderId="0" xfId="0" applyFill="1"/>
    <xf numFmtId="168" fontId="0" fillId="0" borderId="0" xfId="0" applyNumberFormat="1"/>
    <xf numFmtId="0" fontId="2" fillId="0" borderId="0" xfId="0" applyFont="1"/>
    <xf numFmtId="169" fontId="0" fillId="4" borderId="0" xfId="0" applyNumberFormat="1" applyFill="1"/>
    <xf numFmtId="170" fontId="0" fillId="2" borderId="0" xfId="1" applyNumberFormat="1" applyFont="1" applyFill="1"/>
    <xf numFmtId="0" fontId="0" fillId="5" borderId="0" xfId="0" applyFill="1"/>
    <xf numFmtId="0" fontId="0" fillId="4" borderId="0" xfId="0" applyFill="1"/>
    <xf numFmtId="0" fontId="0" fillId="8" borderId="0" xfId="0" applyFill="1" applyAlignment="1">
      <alignment horizontal="center"/>
    </xf>
    <xf numFmtId="166" fontId="0" fillId="0" borderId="1" xfId="0" applyNumberFormat="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8" borderId="1" xfId="0" applyFill="1" applyBorder="1" applyAlignment="1">
      <alignment horizontal="center"/>
    </xf>
    <xf numFmtId="0" fontId="2" fillId="9" borderId="0" xfId="0" applyFont="1" applyFill="1" applyAlignment="1">
      <alignment horizontal="right"/>
    </xf>
    <xf numFmtId="0" fontId="0" fillId="9" borderId="0" xfId="0" applyFill="1"/>
    <xf numFmtId="0" fontId="0" fillId="9" borderId="0" xfId="0" applyFill="1" applyAlignment="1">
      <alignment horizontal="right"/>
    </xf>
    <xf numFmtId="0" fontId="0" fillId="9" borderId="0" xfId="0" applyFill="1" applyAlignment="1">
      <alignment horizontal="center"/>
    </xf>
    <xf numFmtId="0" fontId="3" fillId="7" borderId="1" xfId="0" applyFont="1" applyFill="1" applyBorder="1" applyAlignment="1">
      <alignment horizontal="center"/>
    </xf>
    <xf numFmtId="10" fontId="0" fillId="2" borderId="0" xfId="1" applyNumberFormat="1" applyFont="1" applyFill="1"/>
    <xf numFmtId="10" fontId="0" fillId="0" borderId="0" xfId="1" applyNumberFormat="1" applyFont="1"/>
    <xf numFmtId="20" fontId="0" fillId="0" borderId="0" xfId="0" quotePrefix="1" applyNumberFormat="1"/>
    <xf numFmtId="0" fontId="0" fillId="0" borderId="0" xfId="0" quotePrefix="1"/>
    <xf numFmtId="10" fontId="0" fillId="0" borderId="0" xfId="1" applyNumberFormat="1" applyFont="1" applyFill="1"/>
    <xf numFmtId="170" fontId="0" fillId="0" borderId="0" xfId="1" applyNumberFormat="1" applyFont="1"/>
    <xf numFmtId="10" fontId="0" fillId="2" borderId="0" xfId="1" applyNumberFormat="1" applyFont="1" applyFill="1" applyAlignment="1">
      <alignment horizontal="center"/>
    </xf>
    <xf numFmtId="0" fontId="0" fillId="0" borderId="0" xfId="0" applyAlignment="1">
      <alignment vertical="center" wrapText="1"/>
    </xf>
    <xf numFmtId="20" fontId="0" fillId="0" borderId="0" xfId="0" quotePrefix="1" applyNumberFormat="1" applyAlignment="1">
      <alignment horizontal="center"/>
    </xf>
    <xf numFmtId="16" fontId="0" fillId="0" borderId="0" xfId="0" quotePrefix="1" applyNumberFormat="1" applyAlignment="1">
      <alignment horizontal="center"/>
    </xf>
    <xf numFmtId="41" fontId="0" fillId="0" borderId="0" xfId="2" applyFont="1"/>
    <xf numFmtId="41" fontId="0" fillId="2" borderId="0" xfId="2" applyFont="1" applyFill="1"/>
    <xf numFmtId="169" fontId="0" fillId="0" borderId="0" xfId="1" applyNumberFormat="1" applyFont="1"/>
    <xf numFmtId="10" fontId="0" fillId="0" borderId="0" xfId="0" applyNumberFormat="1"/>
    <xf numFmtId="10" fontId="0" fillId="0" borderId="0" xfId="0" applyNumberFormat="1" applyAlignment="1">
      <alignment horizontal="center"/>
    </xf>
    <xf numFmtId="49" fontId="0" fillId="0" borderId="0" xfId="0" quotePrefix="1" applyNumberFormat="1" applyAlignment="1">
      <alignment horizontal="center"/>
    </xf>
    <xf numFmtId="49" fontId="0" fillId="0" borderId="0" xfId="0" applyNumberFormat="1" applyAlignment="1">
      <alignment horizontal="center"/>
    </xf>
    <xf numFmtId="49" fontId="0" fillId="0" borderId="0" xfId="0" applyNumberFormat="1"/>
    <xf numFmtId="171" fontId="0" fillId="0" borderId="0" xfId="2" applyNumberFormat="1" applyFont="1"/>
    <xf numFmtId="170" fontId="0" fillId="0" borderId="0" xfId="0" applyNumberFormat="1"/>
    <xf numFmtId="172" fontId="0" fillId="0" borderId="0" xfId="2" applyNumberFormat="1" applyFont="1"/>
    <xf numFmtId="166" fontId="3" fillId="10" borderId="0" xfId="0" applyNumberFormat="1" applyFont="1" applyFill="1" applyAlignment="1">
      <alignment horizontal="center"/>
    </xf>
    <xf numFmtId="0" fontId="0" fillId="4" borderId="0" xfId="0" applyFill="1" applyAlignment="1">
      <alignment horizontal="left" wrapText="1"/>
    </xf>
    <xf numFmtId="0" fontId="0" fillId="5" borderId="0" xfId="0" applyFill="1" applyAlignment="1">
      <alignment horizontal="center" wrapText="1"/>
    </xf>
    <xf numFmtId="0" fontId="0" fillId="2" borderId="0" xfId="0" applyFill="1" applyAlignment="1">
      <alignment horizontal="center" vertical="center" wrapText="1"/>
    </xf>
    <xf numFmtId="0" fontId="3" fillId="7" borderId="1" xfId="0" applyFont="1" applyFill="1" applyBorder="1" applyAlignment="1">
      <alignment horizontal="center"/>
    </xf>
    <xf numFmtId="0" fontId="0" fillId="9" borderId="1" xfId="0" applyFill="1" applyBorder="1" applyAlignment="1">
      <alignment horizontal="center" vertical="center" wrapText="1"/>
    </xf>
    <xf numFmtId="0" fontId="2" fillId="9" borderId="1" xfId="0" applyFont="1" applyFill="1" applyBorder="1" applyAlignment="1">
      <alignment horizontal="center"/>
    </xf>
    <xf numFmtId="166" fontId="0" fillId="0" borderId="1" xfId="0" applyNumberFormat="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6" borderId="1" xfId="0" applyFill="1" applyBorder="1" applyAlignment="1">
      <alignment horizontal="center"/>
    </xf>
    <xf numFmtId="0" fontId="0" fillId="8" borderId="1" xfId="0" applyFill="1" applyBorder="1" applyAlignment="1">
      <alignment horizontal="center"/>
    </xf>
    <xf numFmtId="0" fontId="0" fillId="4" borderId="0" xfId="0" applyFill="1" applyAlignment="1">
      <alignment horizontal="center" vertical="center" wrapText="1"/>
    </xf>
  </cellXfs>
  <cellStyles count="3">
    <cellStyle name="Millares [0]" xfId="2" builtinId="6"/>
    <cellStyle name="Normal" xfId="0" builtinId="0"/>
    <cellStyle name="Porcentaje" xfId="1" builtinId="5"/>
  </cellStyles>
  <dxfs count="174">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50"/>
        </patternFill>
      </fill>
    </dxf>
    <dxf>
      <font>
        <color theme="0"/>
      </font>
      <fill>
        <patternFill>
          <bgColor rgb="FFEE0000"/>
        </patternFill>
      </fill>
    </dxf>
    <dxf>
      <font>
        <color rgb="FF9C0006"/>
      </font>
      <fill>
        <patternFill>
          <bgColor rgb="FFFFC7CE"/>
        </patternFill>
      </fill>
    </dxf>
    <dxf>
      <fill>
        <patternFill>
          <bgColor rgb="FFFFFF00"/>
        </patternFill>
      </fill>
    </dxf>
    <dxf>
      <fill>
        <patternFill>
          <bgColor rgb="FF00B0F0"/>
        </patternFill>
      </fill>
    </dxf>
    <dxf>
      <fill>
        <patternFill>
          <bgColor rgb="FF00B0F0"/>
        </patternFill>
      </fill>
    </dxf>
    <dxf>
      <font>
        <color rgb="FF9C0006"/>
      </font>
      <fill>
        <patternFill>
          <bgColor rgb="FFFFC7CE"/>
        </patternFill>
      </fill>
    </dxf>
    <dxf>
      <fill>
        <patternFill>
          <bgColor rgb="FFFFFF00"/>
        </patternFill>
      </fill>
    </dxf>
    <dxf>
      <font>
        <color theme="0"/>
      </font>
      <fill>
        <patternFill>
          <bgColor rgb="FFEE0000"/>
        </patternFill>
      </fill>
    </dxf>
    <dxf>
      <font>
        <color rgb="FF9C0006"/>
      </font>
      <fill>
        <patternFill>
          <bgColor rgb="FFFFC7CE"/>
        </patternFill>
      </fill>
    </dxf>
    <dxf>
      <fill>
        <patternFill>
          <bgColor rgb="FFFFFF00"/>
        </patternFill>
      </fill>
    </dxf>
    <dxf>
      <fill>
        <patternFill>
          <bgColor rgb="FF00B0F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ont>
        <color theme="0"/>
      </font>
      <fill>
        <patternFill>
          <bgColor rgb="FFEE00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00B0F0"/>
        </patternFill>
      </fill>
    </dxf>
    <dxf>
      <font>
        <color theme="0"/>
      </font>
      <fill>
        <patternFill>
          <bgColor rgb="FFEE0000"/>
        </patternFill>
      </fill>
    </dxf>
    <dxf>
      <fill>
        <patternFill>
          <bgColor rgb="FF00B0F0"/>
        </patternFill>
      </fill>
    </dxf>
    <dxf>
      <fill>
        <patternFill>
          <bgColor rgb="FFFFFF00"/>
        </patternFill>
      </fill>
    </dxf>
    <dxf>
      <font>
        <color rgb="FF9C0006"/>
      </font>
      <fill>
        <patternFill>
          <bgColor rgb="FFFFC7CE"/>
        </patternFill>
      </fill>
    </dxf>
    <dxf>
      <fill>
        <patternFill>
          <bgColor rgb="FF00B050"/>
        </patternFill>
      </fill>
    </dxf>
    <dxf>
      <font>
        <color rgb="FF9C0006"/>
      </font>
      <fill>
        <patternFill>
          <bgColor rgb="FFFFC7CE"/>
        </patternFill>
      </fill>
    </dxf>
    <dxf>
      <font>
        <color theme="0"/>
      </font>
      <fill>
        <patternFill>
          <bgColor rgb="FFEE0000"/>
        </patternFill>
      </fill>
    </dxf>
    <dxf>
      <fill>
        <patternFill>
          <bgColor rgb="FF00B0F0"/>
        </patternFill>
      </fill>
    </dxf>
    <dxf>
      <fill>
        <patternFill>
          <bgColor rgb="FFFFFF00"/>
        </patternFill>
      </fill>
    </dxf>
    <dxf>
      <font>
        <color rgb="FF9C0006"/>
      </font>
      <fill>
        <patternFill>
          <bgColor rgb="FFFFC7CE"/>
        </patternFill>
      </fill>
    </dxf>
    <dxf>
      <fill>
        <patternFill>
          <bgColor rgb="FFFFFF00"/>
        </patternFill>
      </fill>
    </dxf>
    <dxf>
      <fill>
        <patternFill>
          <bgColor rgb="FF00B0F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ont>
        <color theme="0"/>
      </font>
      <fill>
        <patternFill>
          <bgColor rgb="FFEE00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00B050"/>
        </patternFill>
      </fill>
    </dxf>
    <dxf>
      <font>
        <color rgb="FF9C0006"/>
      </font>
      <fill>
        <patternFill>
          <bgColor rgb="FFFFC7CE"/>
        </patternFill>
      </fill>
    </dxf>
    <dxf>
      <fill>
        <patternFill>
          <bgColor rgb="FFFFFF00"/>
        </patternFill>
      </fill>
    </dxf>
    <dxf>
      <fill>
        <patternFill>
          <bgColor rgb="FF00B0F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ill>
        <patternFill>
          <bgColor rgb="FFFFFF00"/>
        </patternFill>
      </fill>
    </dxf>
    <dxf>
      <fill>
        <patternFill>
          <bgColor rgb="FF00B0F0"/>
        </patternFill>
      </fill>
    </dxf>
    <dxf>
      <font>
        <color theme="0"/>
      </font>
      <fill>
        <patternFill>
          <bgColor rgb="FFEE0000"/>
        </patternFill>
      </fill>
    </dxf>
    <dxf>
      <fill>
        <patternFill>
          <bgColor rgb="FFFFFF0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00B0F0"/>
        </patternFill>
      </fill>
    </dxf>
    <dxf>
      <font>
        <color theme="0"/>
      </font>
      <fill>
        <patternFill>
          <bgColor rgb="FFEE0000"/>
        </patternFill>
      </fill>
    </dxf>
    <dxf>
      <font>
        <color rgb="FF9C0006"/>
      </font>
      <fill>
        <patternFill>
          <bgColor rgb="FFFFC7CE"/>
        </patternFill>
      </fill>
    </dxf>
    <dxf>
      <fill>
        <patternFill>
          <bgColor rgb="FFFFFF00"/>
        </patternFill>
      </fill>
    </dxf>
    <dxf>
      <fill>
        <patternFill>
          <bgColor rgb="FF00B0F0"/>
        </patternFill>
      </fill>
    </dxf>
    <dxf>
      <fill>
        <patternFill>
          <bgColor rgb="FF00B0F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00B0F0"/>
        </patternFill>
      </fill>
    </dxf>
    <dxf>
      <fill>
        <patternFill>
          <bgColor rgb="FFFFFF00"/>
        </patternFill>
      </fill>
    </dxf>
    <dxf>
      <fill>
        <patternFill>
          <bgColor rgb="FF00B0F0"/>
        </patternFill>
      </fill>
    </dxf>
    <dxf>
      <font>
        <color rgb="FF9C0006"/>
      </font>
      <fill>
        <patternFill>
          <bgColor rgb="FFFFC7CE"/>
        </patternFill>
      </fill>
    </dxf>
    <dxf>
      <fill>
        <patternFill>
          <bgColor rgb="FF00B05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ont>
        <color theme="0"/>
      </font>
      <fill>
        <patternFill>
          <bgColor rgb="FFEE0000"/>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00B0F0"/>
        </patternFill>
      </fill>
    </dxf>
    <dxf>
      <fill>
        <patternFill>
          <bgColor rgb="FF00B0F0"/>
        </patternFill>
      </fill>
    </dxf>
    <dxf>
      <font>
        <color theme="0"/>
      </font>
      <fill>
        <patternFill>
          <bgColor rgb="FFEE0000"/>
        </patternFill>
      </fill>
    </dxf>
    <dxf>
      <font>
        <color rgb="FF9C0006"/>
      </font>
      <fill>
        <patternFill>
          <bgColor rgb="FFFFC7CE"/>
        </patternFill>
      </fill>
    </dxf>
    <dxf>
      <fill>
        <patternFill>
          <bgColor rgb="FFFFFF00"/>
        </patternFill>
      </fill>
    </dxf>
    <dxf>
      <fill>
        <patternFill>
          <bgColor rgb="FF00B0F0"/>
        </patternFill>
      </fill>
    </dxf>
    <dxf>
      <fill>
        <patternFill>
          <bgColor rgb="FFFFFF00"/>
        </patternFill>
      </fill>
    </dxf>
    <dxf>
      <font>
        <color rgb="FF9C0006"/>
      </font>
      <fill>
        <patternFill>
          <bgColor rgb="FFFFC7CE"/>
        </patternFill>
      </fill>
    </dxf>
    <dxf>
      <fill>
        <patternFill>
          <bgColor rgb="FF00B0F0"/>
        </patternFill>
      </fill>
    </dxf>
    <dxf>
      <fill>
        <patternFill>
          <bgColor rgb="FFFFFF00"/>
        </patternFill>
      </fill>
    </dxf>
    <dxf>
      <font>
        <color rgb="FF9C0006"/>
      </font>
      <fill>
        <patternFill>
          <bgColor rgb="FFFFC7CE"/>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ill>
        <patternFill>
          <bgColor rgb="FF00B050"/>
        </patternFill>
      </fill>
    </dxf>
    <dxf>
      <fill>
        <patternFill>
          <bgColor rgb="FF00B0F0"/>
        </patternFill>
      </fill>
    </dxf>
    <dxf>
      <fill>
        <patternFill>
          <bgColor rgb="FF00B0F0"/>
        </patternFill>
      </fill>
    </dxf>
    <dxf>
      <fill>
        <patternFill>
          <bgColor rgb="FFFFFF00"/>
        </patternFill>
      </fill>
    </dxf>
    <dxf>
      <font>
        <color rgb="FF9C0006"/>
      </font>
      <fill>
        <patternFill>
          <bgColor rgb="FFFFC7CE"/>
        </patternFill>
      </fill>
    </dxf>
    <dxf>
      <font>
        <color theme="0"/>
      </font>
      <fill>
        <patternFill>
          <bgColor rgb="FFEE0000"/>
        </patternFill>
      </fill>
    </dxf>
    <dxf>
      <fill>
        <patternFill>
          <bgColor rgb="FFFFFF00"/>
        </patternFill>
      </fill>
    </dxf>
    <dxf>
      <font>
        <color rgb="FF9C0006"/>
      </font>
      <fill>
        <patternFill>
          <bgColor rgb="FFFFC7CE"/>
        </patternFill>
      </fill>
    </dxf>
    <dxf>
      <fill>
        <patternFill>
          <bgColor rgb="FF00B0F0"/>
        </patternFill>
      </fill>
    </dxf>
    <dxf>
      <fill>
        <patternFill>
          <bgColor rgb="FFFFFF00"/>
        </patternFill>
      </fill>
    </dxf>
    <dxf>
      <font>
        <color rgb="FF9C0006"/>
      </font>
      <fill>
        <patternFill>
          <bgColor rgb="FFFFC7CE"/>
        </patternFill>
      </fill>
    </dxf>
    <dxf>
      <fill>
        <patternFill>
          <bgColor rgb="FF00B0F0"/>
        </patternFill>
      </fill>
    </dxf>
    <dxf>
      <fill>
        <patternFill>
          <bgColor rgb="FFFFFF00"/>
        </patternFill>
      </fill>
    </dxf>
    <dxf>
      <font>
        <color rgb="FF9C0006"/>
      </font>
      <fill>
        <patternFill>
          <bgColor rgb="FFFFC7CE"/>
        </patternFill>
      </fill>
    </dxf>
    <dxf>
      <font>
        <color theme="0"/>
      </font>
      <fill>
        <patternFill>
          <bgColor rgb="FFEE0000"/>
        </patternFill>
      </fill>
    </dxf>
    <dxf>
      <fill>
        <patternFill>
          <bgColor rgb="FF00B0F0"/>
        </patternFill>
      </fill>
    </dxf>
    <dxf>
      <fill>
        <patternFill>
          <bgColor rgb="FFFFFF00"/>
        </patternFill>
      </fill>
    </dxf>
    <dxf>
      <font>
        <color rgb="FF9C0006"/>
      </font>
      <fill>
        <patternFill>
          <bgColor rgb="FFFFC7CE"/>
        </patternFill>
      </fill>
    </dxf>
    <dxf>
      <fill>
        <patternFill>
          <bgColor rgb="FF00B050"/>
        </patternFill>
      </fill>
    </dxf>
    <dxf>
      <fill>
        <patternFill>
          <bgColor rgb="FF00B0F0"/>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00B0F0"/>
        </patternFill>
      </fill>
    </dxf>
    <dxf>
      <fill>
        <patternFill>
          <bgColor rgb="FFFFFF00"/>
        </patternFill>
      </fill>
    </dxf>
    <dxf>
      <font>
        <color rgb="FF9C0006"/>
      </font>
      <fill>
        <patternFill>
          <bgColor rgb="FFFFC7CE"/>
        </patternFill>
      </fill>
    </dxf>
    <dxf>
      <fill>
        <patternFill>
          <bgColor rgb="FF00B0F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00B0F0"/>
        </patternFill>
      </fill>
    </dxf>
    <dxf>
      <font>
        <color theme="0"/>
      </font>
      <fill>
        <patternFill>
          <bgColor rgb="FFEE000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ont>
        <color theme="0"/>
      </font>
      <fill>
        <patternFill>
          <bgColor rgb="FFEE0000"/>
        </patternFill>
      </fill>
    </dxf>
    <dxf>
      <font>
        <color rgb="FF9C0006"/>
      </font>
      <fill>
        <patternFill>
          <bgColor rgb="FFFFC7CE"/>
        </patternFill>
      </fill>
    </dxf>
    <dxf>
      <fill>
        <patternFill>
          <bgColor rgb="FF00B0F0"/>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50"/>
        </patternFill>
      </fill>
    </dxf>
  </dxfs>
  <tableStyles count="0" defaultTableStyle="TableStyleMedium2" defaultPivotStyle="PivotStyleLight16"/>
  <colors>
    <mruColors>
      <color rgb="FFFFC7CE"/>
      <color rgb="FFF7C7A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55140292042643"/>
          <c:y val="3.3189604702768813E-2"/>
          <c:w val="0.87270729139654246"/>
          <c:h val="0.85083387528408327"/>
        </c:manualLayout>
      </c:layout>
      <c:barChart>
        <c:barDir val="col"/>
        <c:grouping val="clustered"/>
        <c:varyColors val="0"/>
        <c:ser>
          <c:idx val="0"/>
          <c:order val="0"/>
          <c:spPr>
            <a:solidFill>
              <a:srgbClr val="EE0000"/>
            </a:solidFill>
            <a:ln>
              <a:noFill/>
            </a:ln>
            <a:effectLst/>
          </c:spPr>
          <c:invertIfNegative val="0"/>
          <c:dPt>
            <c:idx val="4"/>
            <c:invertIfNegative val="0"/>
            <c:bubble3D val="0"/>
            <c:spPr>
              <a:solidFill>
                <a:srgbClr val="00B050"/>
              </a:solidFill>
              <a:ln>
                <a:noFill/>
              </a:ln>
              <a:effectLst/>
            </c:spPr>
            <c:extLst>
              <c:ext xmlns:c16="http://schemas.microsoft.com/office/drawing/2014/chart" uri="{C3380CC4-5D6E-409C-BE32-E72D297353CC}">
                <c16:uniqueId val="{00000000-8A17-45BE-91F2-40CC6DFC4347}"/>
              </c:ext>
            </c:extLst>
          </c:dPt>
          <c:dPt>
            <c:idx val="5"/>
            <c:invertIfNegative val="0"/>
            <c:bubble3D val="0"/>
            <c:spPr>
              <a:solidFill>
                <a:srgbClr val="00B050"/>
              </a:solidFill>
              <a:ln>
                <a:noFill/>
              </a:ln>
              <a:effectLst/>
            </c:spPr>
            <c:extLst>
              <c:ext xmlns:c16="http://schemas.microsoft.com/office/drawing/2014/chart" uri="{C3380CC4-5D6E-409C-BE32-E72D297353CC}">
                <c16:uniqueId val="{00000001-8A17-45BE-91F2-40CC6DFC4347}"/>
              </c:ext>
            </c:extLst>
          </c:dPt>
          <c:dPt>
            <c:idx val="6"/>
            <c:invertIfNegative val="0"/>
            <c:bubble3D val="0"/>
            <c:spPr>
              <a:solidFill>
                <a:srgbClr val="00B050"/>
              </a:solidFill>
              <a:ln>
                <a:noFill/>
              </a:ln>
              <a:effectLst/>
            </c:spPr>
            <c:extLst>
              <c:ext xmlns:c16="http://schemas.microsoft.com/office/drawing/2014/chart" uri="{C3380CC4-5D6E-409C-BE32-E72D297353CC}">
                <c16:uniqueId val="{00000002-8A17-45BE-91F2-40CC6DFC4347}"/>
              </c:ext>
            </c:extLst>
          </c:dPt>
          <c:dPt>
            <c:idx val="13"/>
            <c:invertIfNegative val="0"/>
            <c:bubble3D val="0"/>
            <c:spPr>
              <a:solidFill>
                <a:srgbClr val="00B050"/>
              </a:solidFill>
              <a:ln>
                <a:noFill/>
              </a:ln>
              <a:effectLst/>
            </c:spPr>
            <c:extLst>
              <c:ext xmlns:c16="http://schemas.microsoft.com/office/drawing/2014/chart" uri="{C3380CC4-5D6E-409C-BE32-E72D297353CC}">
                <c16:uniqueId val="{00000004-8A17-45BE-91F2-40CC6DFC4347}"/>
              </c:ext>
            </c:extLst>
          </c:dPt>
          <c:dPt>
            <c:idx val="14"/>
            <c:invertIfNegative val="0"/>
            <c:bubble3D val="0"/>
            <c:spPr>
              <a:solidFill>
                <a:srgbClr val="00B050"/>
              </a:solidFill>
              <a:ln>
                <a:noFill/>
              </a:ln>
              <a:effectLst/>
            </c:spPr>
            <c:extLst>
              <c:ext xmlns:c16="http://schemas.microsoft.com/office/drawing/2014/chart" uri="{C3380CC4-5D6E-409C-BE32-E72D297353CC}">
                <c16:uniqueId val="{00000003-8A17-45BE-91F2-40CC6DFC4347}"/>
              </c:ext>
            </c:extLst>
          </c:dPt>
          <c:dPt>
            <c:idx val="15"/>
            <c:invertIfNegative val="0"/>
            <c:bubble3D val="0"/>
            <c:spPr>
              <a:solidFill>
                <a:srgbClr val="00B050"/>
              </a:solidFill>
              <a:ln>
                <a:noFill/>
              </a:ln>
              <a:effectLst/>
            </c:spPr>
            <c:extLst>
              <c:ext xmlns:c16="http://schemas.microsoft.com/office/drawing/2014/chart" uri="{C3380CC4-5D6E-409C-BE32-E72D297353CC}">
                <c16:uniqueId val="{0000000D-8A17-45BE-91F2-40CC6DFC4347}"/>
              </c:ext>
            </c:extLst>
          </c:dPt>
          <c:dPt>
            <c:idx val="20"/>
            <c:invertIfNegative val="0"/>
            <c:bubble3D val="0"/>
            <c:spPr>
              <a:solidFill>
                <a:srgbClr val="00B050"/>
              </a:solidFill>
              <a:ln>
                <a:noFill/>
              </a:ln>
              <a:effectLst/>
            </c:spPr>
            <c:extLst>
              <c:ext xmlns:c16="http://schemas.microsoft.com/office/drawing/2014/chart" uri="{C3380CC4-5D6E-409C-BE32-E72D297353CC}">
                <c16:uniqueId val="{0000000A-8A17-45BE-91F2-40CC6DFC4347}"/>
              </c:ext>
            </c:extLst>
          </c:dPt>
          <c:dPt>
            <c:idx val="21"/>
            <c:invertIfNegative val="0"/>
            <c:bubble3D val="0"/>
            <c:spPr>
              <a:solidFill>
                <a:srgbClr val="00B050"/>
              </a:solidFill>
              <a:ln>
                <a:noFill/>
              </a:ln>
              <a:effectLst/>
            </c:spPr>
            <c:extLst>
              <c:ext xmlns:c16="http://schemas.microsoft.com/office/drawing/2014/chart" uri="{C3380CC4-5D6E-409C-BE32-E72D297353CC}">
                <c16:uniqueId val="{00000005-8A17-45BE-91F2-40CC6DFC4347}"/>
              </c:ext>
            </c:extLst>
          </c:dPt>
          <c:dPt>
            <c:idx val="22"/>
            <c:invertIfNegative val="0"/>
            <c:bubble3D val="0"/>
            <c:spPr>
              <a:solidFill>
                <a:srgbClr val="00B050"/>
              </a:solidFill>
              <a:ln>
                <a:noFill/>
              </a:ln>
              <a:effectLst/>
            </c:spPr>
            <c:extLst>
              <c:ext xmlns:c16="http://schemas.microsoft.com/office/drawing/2014/chart" uri="{C3380CC4-5D6E-409C-BE32-E72D297353CC}">
                <c16:uniqueId val="{00000006-8A17-45BE-91F2-40CC6DFC4347}"/>
              </c:ext>
            </c:extLst>
          </c:dPt>
          <c:dPt>
            <c:idx val="23"/>
            <c:invertIfNegative val="0"/>
            <c:bubble3D val="0"/>
            <c:spPr>
              <a:solidFill>
                <a:srgbClr val="00B050"/>
              </a:solidFill>
              <a:ln>
                <a:noFill/>
              </a:ln>
              <a:effectLst/>
            </c:spPr>
            <c:extLst>
              <c:ext xmlns:c16="http://schemas.microsoft.com/office/drawing/2014/chart" uri="{C3380CC4-5D6E-409C-BE32-E72D297353CC}">
                <c16:uniqueId val="{00000007-8A17-45BE-91F2-40CC6DFC4347}"/>
              </c:ext>
            </c:extLst>
          </c:dPt>
          <c:dPt>
            <c:idx val="27"/>
            <c:invertIfNegative val="0"/>
            <c:bubble3D val="0"/>
            <c:spPr>
              <a:solidFill>
                <a:srgbClr val="00B050"/>
              </a:solidFill>
              <a:ln>
                <a:noFill/>
              </a:ln>
              <a:effectLst/>
            </c:spPr>
            <c:extLst>
              <c:ext xmlns:c16="http://schemas.microsoft.com/office/drawing/2014/chart" uri="{C3380CC4-5D6E-409C-BE32-E72D297353CC}">
                <c16:uniqueId val="{00000008-8A17-45BE-91F2-40CC6DFC4347}"/>
              </c:ext>
            </c:extLst>
          </c:dPt>
          <c:dPt>
            <c:idx val="31"/>
            <c:invertIfNegative val="0"/>
            <c:bubble3D val="0"/>
            <c:spPr>
              <a:solidFill>
                <a:srgbClr val="00B050"/>
              </a:solidFill>
              <a:ln>
                <a:noFill/>
              </a:ln>
              <a:effectLst/>
            </c:spPr>
            <c:extLst>
              <c:ext xmlns:c16="http://schemas.microsoft.com/office/drawing/2014/chart" uri="{C3380CC4-5D6E-409C-BE32-E72D297353CC}">
                <c16:uniqueId val="{0000000C-8A17-45BE-91F2-40CC6DFC4347}"/>
              </c:ext>
            </c:extLst>
          </c:dPt>
          <c:dPt>
            <c:idx val="32"/>
            <c:invertIfNegative val="0"/>
            <c:bubble3D val="0"/>
            <c:spPr>
              <a:solidFill>
                <a:srgbClr val="00B050"/>
              </a:solidFill>
              <a:ln>
                <a:noFill/>
              </a:ln>
              <a:effectLst/>
            </c:spPr>
            <c:extLst>
              <c:ext xmlns:c16="http://schemas.microsoft.com/office/drawing/2014/chart" uri="{C3380CC4-5D6E-409C-BE32-E72D297353CC}">
                <c16:uniqueId val="{00000009-8A17-45BE-91F2-40CC6DFC4347}"/>
              </c:ext>
            </c:extLst>
          </c:dPt>
          <c:dPt>
            <c:idx val="33"/>
            <c:invertIfNegative val="0"/>
            <c:bubble3D val="0"/>
            <c:spPr>
              <a:solidFill>
                <a:srgbClr val="00B050"/>
              </a:solidFill>
              <a:ln>
                <a:noFill/>
              </a:ln>
              <a:effectLst/>
            </c:spPr>
            <c:extLst>
              <c:ext xmlns:c16="http://schemas.microsoft.com/office/drawing/2014/chart" uri="{C3380CC4-5D6E-409C-BE32-E72D297353CC}">
                <c16:uniqueId val="{0000000B-8A17-45BE-91F2-40CC6DFC4347}"/>
              </c:ext>
            </c:extLst>
          </c:dPt>
          <c:cat>
            <c:strRef>
              <c:f>Ventaja!$P$2:$P$35</c:f>
              <c:strCache>
                <c:ptCount val="34"/>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A2</c:v>
                </c:pt>
                <c:pt idx="16">
                  <c:v>A3</c:v>
                </c:pt>
                <c:pt idx="17">
                  <c:v>A4</c:v>
                </c:pt>
                <c:pt idx="18">
                  <c:v>A5</c:v>
                </c:pt>
                <c:pt idx="19">
                  <c:v>A6</c:v>
                </c:pt>
                <c:pt idx="20">
                  <c:v>A7</c:v>
                </c:pt>
                <c:pt idx="21">
                  <c:v>A8</c:v>
                </c:pt>
                <c:pt idx="22">
                  <c:v>A9</c:v>
                </c:pt>
                <c:pt idx="23">
                  <c:v>AT</c:v>
                </c:pt>
                <c:pt idx="24">
                  <c:v>22</c:v>
                </c:pt>
                <c:pt idx="25">
                  <c:v>33</c:v>
                </c:pt>
                <c:pt idx="26">
                  <c:v>44</c:v>
                </c:pt>
                <c:pt idx="27">
                  <c:v>55</c:v>
                </c:pt>
                <c:pt idx="28">
                  <c:v>66</c:v>
                </c:pt>
                <c:pt idx="29">
                  <c:v>77</c:v>
                </c:pt>
                <c:pt idx="30">
                  <c:v>88</c:v>
                </c:pt>
                <c:pt idx="31">
                  <c:v>99</c:v>
                </c:pt>
                <c:pt idx="32">
                  <c:v>TT</c:v>
                </c:pt>
                <c:pt idx="33">
                  <c:v>AA</c:v>
                </c:pt>
              </c:strCache>
            </c:strRef>
          </c:cat>
          <c:val>
            <c:numRef>
              <c:f>Ventaja!$Q$2:$Q$35</c:f>
              <c:numCache>
                <c:formatCode>0.0%</c:formatCode>
                <c:ptCount val="34"/>
                <c:pt idx="0">
                  <c:v>-2.0340445373895739E-3</c:v>
                </c:pt>
                <c:pt idx="1">
                  <c:v>-2.2652183377387006E-3</c:v>
                </c:pt>
                <c:pt idx="2">
                  <c:v>-3.940583851351845E-3</c:v>
                </c:pt>
                <c:pt idx="3">
                  <c:v>-1.8831040942712831E-3</c:v>
                </c:pt>
                <c:pt idx="4">
                  <c:v>1.488853514186476E-3</c:v>
                </c:pt>
                <c:pt idx="5">
                  <c:v>8.9863976100535165E-3</c:v>
                </c:pt>
                <c:pt idx="6">
                  <c:v>1.6897178919161648E-2</c:v>
                </c:pt>
                <c:pt idx="7">
                  <c:v>-2.2259051921015873E-2</c:v>
                </c:pt>
                <c:pt idx="8">
                  <c:v>-2.4863472870603861E-2</c:v>
                </c:pt>
                <c:pt idx="9">
                  <c:v>-2.3090525292320911E-2</c:v>
                </c:pt>
                <c:pt idx="10">
                  <c:v>-2.4653124020063935E-2</c:v>
                </c:pt>
                <c:pt idx="11">
                  <c:v>-2.1185197322198517E-2</c:v>
                </c:pt>
                <c:pt idx="12">
                  <c:v>-1.4458646310944245E-2</c:v>
                </c:pt>
                <c:pt idx="13">
                  <c:v>1.906353074638791E-3</c:v>
                </c:pt>
                <c:pt idx="14">
                  <c:v>1.4827578278788112E-2</c:v>
                </c:pt>
                <c:pt idx="15">
                  <c:v>2.0957427511096523E-4</c:v>
                </c:pt>
                <c:pt idx="16">
                  <c:v>-1.4381741888355279E-4</c:v>
                </c:pt>
                <c:pt idx="17">
                  <c:v>-4.8709420546279552E-4</c:v>
                </c:pt>
                <c:pt idx="18">
                  <c:v>-8.1989805255346321E-4</c:v>
                </c:pt>
                <c:pt idx="19">
                  <c:v>-6.4910131803589419E-4</c:v>
                </c:pt>
                <c:pt idx="20">
                  <c:v>6.7213376095207685E-4</c:v>
                </c:pt>
                <c:pt idx="21">
                  <c:v>3.7068945696970279E-3</c:v>
                </c:pt>
                <c:pt idx="22">
                  <c:v>7.4195144453876299E-3</c:v>
                </c:pt>
                <c:pt idx="23">
                  <c:v>6.7644690311963879E-2</c:v>
                </c:pt>
                <c:pt idx="24">
                  <c:v>-6.3847090542698808E-4</c:v>
                </c:pt>
                <c:pt idx="25">
                  <c:v>-8.918433133369237E-4</c:v>
                </c:pt>
                <c:pt idx="26">
                  <c:v>-4.5905096207569875E-4</c:v>
                </c:pt>
                <c:pt idx="27">
                  <c:v>1.4977329350089193E-3</c:v>
                </c:pt>
                <c:pt idx="28">
                  <c:v>-1.2625789095831324E-3</c:v>
                </c:pt>
                <c:pt idx="29">
                  <c:v>-1.3179476506169424E-3</c:v>
                </c:pt>
                <c:pt idx="30">
                  <c:v>-7.0323546296012247E-4</c:v>
                </c:pt>
                <c:pt idx="31">
                  <c:v>6.0468894772506892E-4</c:v>
                </c:pt>
                <c:pt idx="32">
                  <c:v>5.9356115563101039E-2</c:v>
                </c:pt>
                <c:pt idx="33">
                  <c:v>2.1014522029106143E-3</c:v>
                </c:pt>
              </c:numCache>
            </c:numRef>
          </c:val>
          <c:extLst>
            <c:ext xmlns:c16="http://schemas.microsoft.com/office/drawing/2014/chart" uri="{C3380CC4-5D6E-409C-BE32-E72D297353CC}">
              <c16:uniqueId val="{00000000-76CD-46A1-9149-9027193F26F0}"/>
            </c:ext>
          </c:extLst>
        </c:ser>
        <c:dLbls>
          <c:showLegendKey val="0"/>
          <c:showVal val="0"/>
          <c:showCatName val="0"/>
          <c:showSerName val="0"/>
          <c:showPercent val="0"/>
          <c:showBubbleSize val="0"/>
        </c:dLbls>
        <c:gapWidth val="219"/>
        <c:overlap val="-27"/>
        <c:axId val="699476704"/>
        <c:axId val="699498304"/>
      </c:barChart>
      <c:catAx>
        <c:axId val="6994767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s-CL"/>
          </a:p>
        </c:txPr>
        <c:crossAx val="699498304"/>
        <c:crosses val="autoZero"/>
        <c:auto val="1"/>
        <c:lblAlgn val="ctr"/>
        <c:lblOffset val="100"/>
        <c:noMultiLvlLbl val="0"/>
      </c:catAx>
      <c:valAx>
        <c:axId val="699498304"/>
        <c:scaling>
          <c:orientation val="minMax"/>
          <c:max val="7.0000000000000007E-2"/>
          <c:min val="-3.0000000000000006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s-CL"/>
                  <a:t>Ventajja</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s-CL"/>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s-CL"/>
          </a:p>
        </c:txPr>
        <c:crossAx val="699476704"/>
        <c:crosses val="autoZero"/>
        <c:crossBetween val="between"/>
        <c:majorUnit val="1.0000000000000002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'Valor esperado'!$N$2:$N$35</c:f>
              <c:strCache>
                <c:ptCount val="34"/>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A2</c:v>
                </c:pt>
                <c:pt idx="16">
                  <c:v>A3</c:v>
                </c:pt>
                <c:pt idx="17">
                  <c:v>A4</c:v>
                </c:pt>
                <c:pt idx="18">
                  <c:v>A5</c:v>
                </c:pt>
                <c:pt idx="19">
                  <c:v>A6</c:v>
                </c:pt>
                <c:pt idx="20">
                  <c:v>A7</c:v>
                </c:pt>
                <c:pt idx="21">
                  <c:v>A8</c:v>
                </c:pt>
                <c:pt idx="22">
                  <c:v>A9</c:v>
                </c:pt>
                <c:pt idx="23">
                  <c:v>AT</c:v>
                </c:pt>
                <c:pt idx="24">
                  <c:v>22</c:v>
                </c:pt>
                <c:pt idx="25">
                  <c:v>33</c:v>
                </c:pt>
                <c:pt idx="26">
                  <c:v>44</c:v>
                </c:pt>
                <c:pt idx="27">
                  <c:v>55</c:v>
                </c:pt>
                <c:pt idx="28">
                  <c:v>66</c:v>
                </c:pt>
                <c:pt idx="29">
                  <c:v>77</c:v>
                </c:pt>
                <c:pt idx="30">
                  <c:v>88</c:v>
                </c:pt>
                <c:pt idx="31">
                  <c:v>99</c:v>
                </c:pt>
                <c:pt idx="32">
                  <c:v>TT</c:v>
                </c:pt>
                <c:pt idx="33">
                  <c:v>AA</c:v>
                </c:pt>
              </c:strCache>
            </c:strRef>
          </c:cat>
          <c:val>
            <c:numRef>
              <c:f>'Valor esperado'!$O$2:$O$35</c:f>
              <c:numCache>
                <c:formatCode>0.00</c:formatCode>
                <c:ptCount val="34"/>
                <c:pt idx="0">
                  <c:v>-1.4763126068173149</c:v>
                </c:pt>
                <c:pt idx="1">
                  <c:v>-1.6726005063643097</c:v>
                </c:pt>
                <c:pt idx="2">
                  <c:v>-1.4007786728461311</c:v>
                </c:pt>
                <c:pt idx="3">
                  <c:v>-0.42352472554232234</c:v>
                </c:pt>
                <c:pt idx="4">
                  <c:v>0.93675555579053871</c:v>
                </c:pt>
                <c:pt idx="5">
                  <c:v>3.247442375549265</c:v>
                </c:pt>
                <c:pt idx="6">
                  <c:v>4.2006108121559969</c:v>
                </c:pt>
                <c:pt idx="7">
                  <c:v>-2.5750548048638224</c:v>
                </c:pt>
                <c:pt idx="8">
                  <c:v>-2.8790065088698955</c:v>
                </c:pt>
                <c:pt idx="9">
                  <c:v>-3.1074338112438586</c:v>
                </c:pt>
                <c:pt idx="10">
                  <c:v>-3.3151165048158742</c:v>
                </c:pt>
                <c:pt idx="11">
                  <c:v>-3.4673566680720853</c:v>
                </c:pt>
                <c:pt idx="12">
                  <c:v>-2.1936347262429301</c:v>
                </c:pt>
                <c:pt idx="13">
                  <c:v>0.97274357315532178</c:v>
                </c:pt>
                <c:pt idx="14" formatCode="_ * #,##0.00_ ;_ * \-#,##0.00_ ;_ * &quot;-&quot;_ ;_ @_ ">
                  <c:v>3.9875165366059537</c:v>
                </c:pt>
                <c:pt idx="15">
                  <c:v>0.49487621486727845</c:v>
                </c:pt>
                <c:pt idx="16">
                  <c:v>0.18861964820777649</c:v>
                </c:pt>
                <c:pt idx="17">
                  <c:v>-0.10741590360737152</c:v>
                </c:pt>
                <c:pt idx="18">
                  <c:v>-0.39312805205256557</c:v>
                </c:pt>
                <c:pt idx="19">
                  <c:v>-0.23826343716954149</c:v>
                </c:pt>
                <c:pt idx="20">
                  <c:v>1.0969191167146826</c:v>
                </c:pt>
                <c:pt idx="21">
                  <c:v>3.9875165366059537</c:v>
                </c:pt>
                <c:pt idx="22">
                  <c:v>6.8590340387362794</c:v>
                </c:pt>
                <c:pt idx="23">
                  <c:v>15</c:v>
                </c:pt>
                <c:pt idx="24">
                  <c:v>-0.70198065388593922</c:v>
                </c:pt>
                <c:pt idx="25">
                  <c:v>-1.1436379217595687</c:v>
                </c:pt>
                <c:pt idx="26">
                  <c:v>-0.3977647654441302</c:v>
                </c:pt>
                <c:pt idx="27">
                  <c:v>3.247442375549265</c:v>
                </c:pt>
                <c:pt idx="28">
                  <c:v>-1.8558594498985466</c:v>
                </c:pt>
                <c:pt idx="29">
                  <c:v>-1.7754744607135287</c:v>
                </c:pt>
                <c:pt idx="30">
                  <c:v>-0.34840551781268769</c:v>
                </c:pt>
                <c:pt idx="31">
                  <c:v>1.7777129781846202</c:v>
                </c:pt>
                <c:pt idx="32">
                  <c:v>6.8590340387362794</c:v>
                </c:pt>
                <c:pt idx="33">
                  <c:v>4.1666703097735622</c:v>
                </c:pt>
              </c:numCache>
            </c:numRef>
          </c:val>
          <c:extLst>
            <c:ext xmlns:c16="http://schemas.microsoft.com/office/drawing/2014/chart" uri="{C3380CC4-5D6E-409C-BE32-E72D297353CC}">
              <c16:uniqueId val="{00000000-0C79-4D52-BEB2-B568BAB4C0E3}"/>
            </c:ext>
          </c:extLst>
        </c:ser>
        <c:dLbls>
          <c:showLegendKey val="0"/>
          <c:showVal val="0"/>
          <c:showCatName val="0"/>
          <c:showSerName val="0"/>
          <c:showPercent val="0"/>
          <c:showBubbleSize val="0"/>
        </c:dLbls>
        <c:gapWidth val="219"/>
        <c:overlap val="-27"/>
        <c:axId val="813267408"/>
        <c:axId val="813270768"/>
      </c:barChart>
      <c:catAx>
        <c:axId val="8132674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270768"/>
        <c:crosses val="autoZero"/>
        <c:auto val="1"/>
        <c:lblAlgn val="ctr"/>
        <c:lblOffset val="100"/>
        <c:noMultiLvlLbl val="0"/>
      </c:catAx>
      <c:valAx>
        <c:axId val="813270768"/>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267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665749878607227E-2"/>
          <c:y val="5.1764516762819943E-2"/>
          <c:w val="0.89237071463771689"/>
          <c:h val="0.83076392734027538"/>
        </c:manualLayout>
      </c:layout>
      <c:barChart>
        <c:barDir val="col"/>
        <c:grouping val="clustered"/>
        <c:varyColors val="0"/>
        <c:ser>
          <c:idx val="0"/>
          <c:order val="0"/>
          <c:spPr>
            <a:solidFill>
              <a:schemeClr val="accent1"/>
            </a:solidFill>
            <a:ln>
              <a:noFill/>
            </a:ln>
            <a:effectLst/>
          </c:spPr>
          <c:invertIfNegative val="0"/>
          <c:cat>
            <c:strRef>
              <c:f>prob!$S$2:$S$35</c:f>
              <c:strCache>
                <c:ptCount val="34"/>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A2</c:v>
                </c:pt>
                <c:pt idx="16">
                  <c:v>A3</c:v>
                </c:pt>
                <c:pt idx="17">
                  <c:v>A4</c:v>
                </c:pt>
                <c:pt idx="18">
                  <c:v>A5</c:v>
                </c:pt>
                <c:pt idx="19">
                  <c:v>A6</c:v>
                </c:pt>
                <c:pt idx="20">
                  <c:v>A7</c:v>
                </c:pt>
                <c:pt idx="21">
                  <c:v>A8</c:v>
                </c:pt>
                <c:pt idx="22">
                  <c:v>A9</c:v>
                </c:pt>
                <c:pt idx="23">
                  <c:v>AT</c:v>
                </c:pt>
                <c:pt idx="24">
                  <c:v>22</c:v>
                </c:pt>
                <c:pt idx="25">
                  <c:v>33</c:v>
                </c:pt>
                <c:pt idx="26">
                  <c:v>44</c:v>
                </c:pt>
                <c:pt idx="27">
                  <c:v>55</c:v>
                </c:pt>
                <c:pt idx="28">
                  <c:v>66</c:v>
                </c:pt>
                <c:pt idx="29">
                  <c:v>77</c:v>
                </c:pt>
                <c:pt idx="30">
                  <c:v>88</c:v>
                </c:pt>
                <c:pt idx="31">
                  <c:v>99</c:v>
                </c:pt>
                <c:pt idx="32">
                  <c:v>TT</c:v>
                </c:pt>
                <c:pt idx="33">
                  <c:v>AA</c:v>
                </c:pt>
              </c:strCache>
            </c:strRef>
          </c:cat>
          <c:val>
            <c:numRef>
              <c:f>prob!$T$2:$T$35</c:f>
              <c:numCache>
                <c:formatCode>0.00%</c:formatCode>
                <c:ptCount val="34"/>
                <c:pt idx="0">
                  <c:v>1.127411505199398E-2</c:v>
                </c:pt>
                <c:pt idx="1">
                  <c:v>1.127411505199398E-2</c:v>
                </c:pt>
                <c:pt idx="2">
                  <c:v>2.254823010398796E-2</c:v>
                </c:pt>
                <c:pt idx="3">
                  <c:v>2.254823010398796E-2</c:v>
                </c:pt>
                <c:pt idx="4">
                  <c:v>3.3822345155981946E-2</c:v>
                </c:pt>
                <c:pt idx="5">
                  <c:v>3.3822345155981946E-2</c:v>
                </c:pt>
                <c:pt idx="6">
                  <c:v>4.5096460207975926E-2</c:v>
                </c:pt>
                <c:pt idx="7">
                  <c:v>7.8918805363957859E-2</c:v>
                </c:pt>
                <c:pt idx="8">
                  <c:v>7.8918805363957859E-2</c:v>
                </c:pt>
                <c:pt idx="9">
                  <c:v>6.7644690311963893E-2</c:v>
                </c:pt>
                <c:pt idx="10">
                  <c:v>6.7644690311963893E-2</c:v>
                </c:pt>
                <c:pt idx="11">
                  <c:v>5.6370575259969906E-2</c:v>
                </c:pt>
                <c:pt idx="12">
                  <c:v>5.6370575259969906E-2</c:v>
                </c:pt>
                <c:pt idx="13">
                  <c:v>4.5096460207975919E-2</c:v>
                </c:pt>
                <c:pt idx="14">
                  <c:v>4.5096460207975919E-2</c:v>
                </c:pt>
                <c:pt idx="15">
                  <c:v>1.127411505199398E-2</c:v>
                </c:pt>
                <c:pt idx="16">
                  <c:v>1.127411505199398E-2</c:v>
                </c:pt>
                <c:pt idx="17">
                  <c:v>1.127411505199398E-2</c:v>
                </c:pt>
                <c:pt idx="18">
                  <c:v>1.127411505199398E-2</c:v>
                </c:pt>
                <c:pt idx="19">
                  <c:v>1.127411505199398E-2</c:v>
                </c:pt>
                <c:pt idx="20">
                  <c:v>1.127411505199398E-2</c:v>
                </c:pt>
                <c:pt idx="21">
                  <c:v>1.127411505199398E-2</c:v>
                </c:pt>
                <c:pt idx="22">
                  <c:v>1.127411505199398E-2</c:v>
                </c:pt>
                <c:pt idx="23">
                  <c:v>4.5096460207975919E-2</c:v>
                </c:pt>
                <c:pt idx="24">
                  <c:v>5.6370575259969899E-3</c:v>
                </c:pt>
                <c:pt idx="25">
                  <c:v>5.6370575259969899E-3</c:v>
                </c:pt>
                <c:pt idx="26">
                  <c:v>5.6370575259969899E-3</c:v>
                </c:pt>
                <c:pt idx="27">
                  <c:v>5.6370575259969899E-3</c:v>
                </c:pt>
                <c:pt idx="28">
                  <c:v>5.6370575259969899E-3</c:v>
                </c:pt>
                <c:pt idx="29">
                  <c:v>5.6370575259969899E-3</c:v>
                </c:pt>
                <c:pt idx="30">
                  <c:v>5.6370575259969899E-3</c:v>
                </c:pt>
                <c:pt idx="31">
                  <c:v>5.6370575259969899E-3</c:v>
                </c:pt>
                <c:pt idx="32">
                  <c:v>9.0192920415951838E-2</c:v>
                </c:pt>
                <c:pt idx="33">
                  <c:v>5.6370575259969899E-3</c:v>
                </c:pt>
              </c:numCache>
            </c:numRef>
          </c:val>
          <c:extLst>
            <c:ext xmlns:c16="http://schemas.microsoft.com/office/drawing/2014/chart" uri="{C3380CC4-5D6E-409C-BE32-E72D297353CC}">
              <c16:uniqueId val="{00000000-08FF-47B6-8356-C022260F32E2}"/>
            </c:ext>
          </c:extLst>
        </c:ser>
        <c:dLbls>
          <c:showLegendKey val="0"/>
          <c:showVal val="0"/>
          <c:showCatName val="0"/>
          <c:showSerName val="0"/>
          <c:showPercent val="0"/>
          <c:showBubbleSize val="0"/>
        </c:dLbls>
        <c:gapWidth val="219"/>
        <c:overlap val="-27"/>
        <c:axId val="832875008"/>
        <c:axId val="832875488"/>
      </c:barChart>
      <c:catAx>
        <c:axId val="83287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s-CL"/>
          </a:p>
        </c:txPr>
        <c:crossAx val="832875488"/>
        <c:crosses val="autoZero"/>
        <c:auto val="1"/>
        <c:lblAlgn val="ctr"/>
        <c:lblOffset val="100"/>
        <c:noMultiLvlLbl val="0"/>
      </c:catAx>
      <c:valAx>
        <c:axId val="83287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s-C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s-CL"/>
          </a:p>
        </c:txPr>
        <c:crossAx val="832875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16</xdr:col>
      <xdr:colOff>118593</xdr:colOff>
      <xdr:row>0</xdr:row>
      <xdr:rowOff>0</xdr:rowOff>
    </xdr:from>
    <xdr:to>
      <xdr:col>19</xdr:col>
      <xdr:colOff>625663</xdr:colOff>
      <xdr:row>39</xdr:row>
      <xdr:rowOff>40822</xdr:rowOff>
    </xdr:to>
    <xdr:pic>
      <xdr:nvPicPr>
        <xdr:cNvPr id="2" name="Imagen 1">
          <a:extLst>
            <a:ext uri="{FF2B5EF4-FFF2-40B4-BE49-F238E27FC236}">
              <a16:creationId xmlns:a16="http://schemas.microsoft.com/office/drawing/2014/main" id="{1DBA83E0-2A4B-34DB-E96C-C5A8C10208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16208" y="0"/>
          <a:ext cx="2869563" cy="7127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550984</xdr:colOff>
      <xdr:row>0</xdr:row>
      <xdr:rowOff>11723</xdr:rowOff>
    </xdr:from>
    <xdr:to>
      <xdr:col>38</xdr:col>
      <xdr:colOff>60666</xdr:colOff>
      <xdr:row>36</xdr:row>
      <xdr:rowOff>129833</xdr:rowOff>
    </xdr:to>
    <xdr:pic>
      <xdr:nvPicPr>
        <xdr:cNvPr id="3" name="Imagen 2">
          <a:extLst>
            <a:ext uri="{FF2B5EF4-FFF2-40B4-BE49-F238E27FC236}">
              <a16:creationId xmlns:a16="http://schemas.microsoft.com/office/drawing/2014/main" id="{9C25CED0-DC2D-DB1B-CB2E-C2058AD523A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086384" y="11723"/>
          <a:ext cx="2671103" cy="6655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287904</xdr:colOff>
      <xdr:row>8</xdr:row>
      <xdr:rowOff>55302</xdr:rowOff>
    </xdr:from>
    <xdr:to>
      <xdr:col>25</xdr:col>
      <xdr:colOff>74398</xdr:colOff>
      <xdr:row>23</xdr:row>
      <xdr:rowOff>155354</xdr:rowOff>
    </xdr:to>
    <xdr:graphicFrame macro="">
      <xdr:nvGraphicFramePr>
        <xdr:cNvPr id="2" name="Gráfico 1">
          <a:extLst>
            <a:ext uri="{FF2B5EF4-FFF2-40B4-BE49-F238E27FC236}">
              <a16:creationId xmlns:a16="http://schemas.microsoft.com/office/drawing/2014/main" id="{87FEB9B4-B3BD-0C3B-04C8-EAF385CDB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186267</xdr:colOff>
      <xdr:row>15</xdr:row>
      <xdr:rowOff>33866</xdr:rowOff>
    </xdr:from>
    <xdr:to>
      <xdr:col>21</xdr:col>
      <xdr:colOff>476250</xdr:colOff>
      <xdr:row>29</xdr:row>
      <xdr:rowOff>169333</xdr:rowOff>
    </xdr:to>
    <xdr:graphicFrame macro="">
      <xdr:nvGraphicFramePr>
        <xdr:cNvPr id="2" name="Gráfico 1">
          <a:extLst>
            <a:ext uri="{FF2B5EF4-FFF2-40B4-BE49-F238E27FC236}">
              <a16:creationId xmlns:a16="http://schemas.microsoft.com/office/drawing/2014/main" id="{31BB6F16-1940-6BDB-F1E2-E11924596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381436</xdr:colOff>
      <xdr:row>8</xdr:row>
      <xdr:rowOff>137707</xdr:rowOff>
    </xdr:from>
    <xdr:to>
      <xdr:col>29</xdr:col>
      <xdr:colOff>134533</xdr:colOff>
      <xdr:row>24</xdr:row>
      <xdr:rowOff>6288</xdr:rowOff>
    </xdr:to>
    <xdr:graphicFrame macro="">
      <xdr:nvGraphicFramePr>
        <xdr:cNvPr id="3" name="Gráfico 2">
          <a:extLst>
            <a:ext uri="{FF2B5EF4-FFF2-40B4-BE49-F238E27FC236}">
              <a16:creationId xmlns:a16="http://schemas.microsoft.com/office/drawing/2014/main" id="{BFD7C9AD-331E-F7F1-DB5F-C405F3E02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gustin sanhueza" id="{C0ED6B5C-DED6-4465-9EAE-48E30BC58C18}" userId="0172369973a744c6"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6-09T03:44:36.14" personId="{C0ED6B5C-DED6-4465-9EAE-48E30BC58C18}" id="{A8C5E003-F9FC-41D9-8632-BA567B598EFD}">
    <text>Con manos duras mayores a 17, la jugada óptima será Quedarse</text>
  </threadedComment>
  <threadedComment ref="M5" dT="2025-06-16T00:46:31.74" personId="{C0ED6B5C-DED6-4465-9EAE-48E30BC58C18}" id="{76476BAA-F7A0-4C0A-9DBE-C0A7E7C2069C}">
    <text>Por parametrizar</text>
  </threadedComment>
  <threadedComment ref="A8" dT="2025-06-09T03:40:56.14" personId="{C0ED6B5C-DED6-4465-9EAE-48E30BC58C18}" id="{7A1C13CD-C6E4-4241-B462-F65709756516}">
    <text>En Chile solo se permite doblarse con un 9, 10, u 11</text>
  </threadedComment>
  <threadedComment ref="A11" dT="2025-06-09T03:40:04.05" personId="{C0ED6B5C-DED6-4465-9EAE-48E30BC58C18}" id="{2D552FF5-F2A0-495E-BC0B-7F0053A7DB1C}">
    <text>Con manos duras menores de 8 seguimos esta misma estrategia de pedir carta</text>
  </threadedComment>
  <threadedComment ref="Q11" dT="2025-06-16T02:02:09.33" personId="{C0ED6B5C-DED6-4465-9EAE-48E30BC58C18}" id="{181678CD-DFF0-4473-9284-16D74E41C600}">
    <text>La apuesta mínima en casinos chilenos es típicamente 10.000 pesos. Raramente hay mesas de 5.000 pesos</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5-06-08T00:23:02.94" personId="{C0ED6B5C-DED6-4465-9EAE-48E30BC58C18}" id="{C9E04D7B-C3CC-4C1A-89AE-3A0C5AA3337E}">
    <text>Estas son todas las posibilidades que puede tener un repartidor, ya que pide con 16 y se planta con 17 o más</text>
  </threadedComment>
  <threadedComment ref="B1" dT="2025-06-08T00:19:31.85" personId="{C0ED6B5C-DED6-4465-9EAE-48E30BC58C18}" id="{E6811964-8ED3-44CE-A6AE-5180C25128E4}">
    <text>Del 2-9 las probabilidades respecto a reglas Europeas son las mismas, porque no hay posibilidad de tener BJ</text>
  </threadedComment>
  <threadedComment ref="J2" dT="2025-06-08T00:15:00.72" personId="{C0ED6B5C-DED6-4465-9EAE-48E30BC58C18}" id="{AA549EAE-9AE0-40AF-A1EC-714B0C6680AB}">
    <text>Se divide por 12 ya que no contamos el As para pasarnos. Si contarámos el As, contaríamos la probabilidad de tener BJ</text>
  </threadedComment>
  <threadedComment ref="K2" dT="2025-06-08T00:17:35.85" personId="{C0ED6B5C-DED6-4465-9EAE-48E30BC58C18}" id="{D9AC5866-6FB4-4063-9E00-D6A92901937C}">
    <text>Dividimos por 9 ya que esas son las opciones de cartas para no tener BJ</text>
  </threadedComment>
  <threadedComment ref="A12" dT="2025-06-08T00:18:29.71" personId="{C0ED6B5C-DED6-4465-9EAE-48E30BC58C18}" id="{85C30CDF-7D72-4399-AB0E-70EA8967CBBA}">
    <text>Probabilidad de que repartidor tenga un 17 empezando con un 2</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5-06-09T03:44:36.14" personId="{C0ED6B5C-DED6-4465-9EAE-48E30BC58C18}" id="{3B8CFCDB-B990-435F-827C-A412349637CA}">
    <text>Con manos duras mayores a 17, la jugada óptima será Quedarse</text>
  </threadedComment>
  <threadedComment ref="A8" dT="2025-06-09T03:40:56.14" personId="{C0ED6B5C-DED6-4465-9EAE-48E30BC58C18}" id="{29973366-1908-4E10-A8C8-5856AB040CD2}">
    <text>En Chile solo se permite doblarse con un 9, 10, u 11</text>
  </threadedComment>
  <threadedComment ref="A11" dT="2025-06-09T03:40:04.05" personId="{C0ED6B5C-DED6-4465-9EAE-48E30BC58C18}" id="{FC302E73-BE81-4781-85E2-340F883F7769}">
    <text>Con manos duras menores de 8 seguimos esta misma estrategia de pedir carta</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5-06-09T02:41:27.74" personId="{C0ED6B5C-DED6-4465-9EAE-48E30BC58C18}" id="{76324D3C-A91C-442D-B8F9-FC0FA1E1728B}">
    <text xml:space="preserve">Este es el valor esperado de separar un par de dos contra un 2 del repartidor. 
El 2* es porque estamos haciendo apuestas separadas. (Suponemos que solo hace una separación para simplificar el análisis). </text>
  </threadedComment>
  <threadedComment ref="B11" dT="2025-06-09T02:43:30.49" personId="{C0ED6B5C-DED6-4465-9EAE-48E30BC58C18}" id="{84857AB0-B90D-482B-94BA-E6918172A4BD}">
    <text>Aquí referenciamos la fórmula a la hoja “Quedarse”, ya que suponemos que solo recibiré solo una carta adicional luego de separar los Aces</text>
  </threadedComment>
  <threadedComment ref="B16" dT="2025-06-09T02:46:00.57" personId="{C0ED6B5C-DED6-4465-9EAE-48E30BC58C18}" id="{D1552BE9-E256-453F-A979-4F95340BDEB5}">
    <text>Aquí me estoy quedando con el valor esperado más alto entre separar la mano, o no separarla al quedarme, pedir o doblarme según corresponda la mano que se esté jugando. 
Notar que la fórmula va a buscar los datos a la hoja PQD cada dos filas, ya que estamos haciendo el match entre par de mano, y mano dura. Por ejemplo, para el par de dos de esta hoja, lo hacemos competir en valor esperado con el 4 duro de la hoja PQD</text>
  </threadedComment>
  <threadedComment ref="B25" dT="2025-06-09T02:49:29.50" personId="{C0ED6B5C-DED6-4465-9EAE-48E30BC58C18}" id="{B9B561BE-8440-4266-B4EF-EB63637AD7FC}">
    <text>Aquí estamos viendo el max valor esperado entre Aces que se separan o un 12 suave (un As vale como 11 y el otro como 1)</text>
  </threadedComment>
  <threadedComment ref="B30" dT="2025-06-09T02:53:05.32" personId="{C0ED6B5C-DED6-4465-9EAE-48E30BC58C18}" id="{FAC5D017-8409-47C4-BECA-5944751028B7}">
    <text>Si el max valor esperado de separar es igual al valor esperado de separar, entonces escribimos un “S” de Si. En caso contrario una “N” de no. En este último caso lo mejor no es separar y tratamos la mano, como una dura (como un 18 si tengo par de nueves) o suave (con el par de aces sin separar)</text>
  </threadedComment>
</ThreadedComments>
</file>

<file path=xl/threadedComments/threadedComment4.xml><?xml version="1.0" encoding="utf-8"?>
<ThreadedComments xmlns="http://schemas.microsoft.com/office/spreadsheetml/2018/threadedcomments" xmlns:x="http://schemas.openxmlformats.org/spreadsheetml/2006/main">
  <threadedComment ref="Q33" dT="2025-06-09T02:34:43.52" personId="{C0ED6B5C-DED6-4465-9EAE-48E30BC58C18}" id="{EE1B0244-04F5-4763-817B-4328D2137581}">
    <text>Entre 4-8 mazos la jugada óptima aquí es doblarse. La planilla sale pedir carta porque estamos bajo el supuesto de infinitos mazos para simplificar el análisis</text>
  </threadedComment>
  <threadedComment ref="P35" dT="2025-06-09T02:34:06.93" personId="{C0ED6B5C-DED6-4465-9EAE-48E30BC58C18}" id="{E6AFBD3F-5799-4946-935F-5AFC47360D0E}">
    <text>Entre 4-8 mazos la jugada óptima aquí es doblarse. La planilla sale pedir carta porque estamos bajo el supuesto de infinitos mazos para simplificar el análisis.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5-06-08T00:49:10.51" personId="{C0ED6B5C-DED6-4465-9EAE-48E30BC58C18}" id="{3610FE2D-65C8-49F1-8FE6-8D0C5FF9A03A}">
    <text>Nos quedamos con el valor esperado más alto posible entre la decisión de quedarse o pedir otra carta para cada combinación posible de manos</text>
  </threadedComment>
  <threadedComment ref="N2" dT="2025-06-08T00:50:29.03" personId="{C0ED6B5C-DED6-4465-9EAE-48E30BC58C18}" id="{867ECA10-558B-4FF8-8A85-0FAB008DF6E0}">
    <text xml:space="preserve">Si la mejor opción para el jugador coincide con la opción de Quedarse, entonces referenciamos eso en la tabla con la letra Q. En caso contrario, una mejor opción antes de quedarse, es pedir otra carta. </text>
  </threadedComment>
  <threadedComment ref="B32" dT="2025-06-08T00:49:10.51" personId="{C0ED6B5C-DED6-4465-9EAE-48E30BC58C18}" id="{FB2125CC-D971-425B-93F8-935FACAA0CF8}">
    <text>Nos quedamos con el valor esperado más alto posible entre la decisión de quedarse o pedir otra carta para cada combinación posible de manos</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5-06-08T01:07:35.88" personId="{C0ED6B5C-DED6-4465-9EAE-48E30BC58C18}" id="{7138A06F-3ACC-4D7A-9EB7-FAE2901ED09C}">
    <text>Misma lógica que en la hoja Pedir. Solo que ahora estamos multiplicando por 2 el valor esperado dado que estamos doblando nuestra apuesta. Y estamos referenciando los cálculos a la hoja “Quedarse” dado que cuando doblamos nuestra apuesta recibimos solo una carta adicional.</text>
  </threadedComment>
  <threadedComment ref="B10" dT="2025-06-09T02:19:17.52" personId="{C0ED6B5C-DED6-4465-9EAE-48E30BC58C18}" id="{CB6D0259-CAF2-49E0-A000-0C6468DBEF37}">
    <text>Aquí cambiamos la fórmula respecto los números anteriores, ya que ahora el As solo vale como 1. Intuitivamente tiene mucho sentido que el valor esperado de doblarse con manos superiores a 11 sea negativo, ya que con cualquier 10 puedo pasarme. Con una carta menor a 12, puedo pedir una carta adicional sin miedo a pasarme con ninguna</text>
  </threadedComment>
  <threadedComment ref="B19" dT="2025-06-09T02:30:14.04" personId="{C0ED6B5C-DED6-4465-9EAE-48E30BC58C18}" id="{02EEF7EB-03AC-4BE6-82D2-438DB8F545F4}">
    <text>El valor esperado de doblarme con una mano de 21 o más, es de -2 * peso invertido, ya que me pasaré de 21 de forma segura al tener una carta más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5-06-08T00:55:35.80" personId="{C0ED6B5C-DED6-4465-9EAE-48E30BC58C18}" id="{09A6E3D1-EB9A-4C2F-B504-3809937A2002}">
    <text xml:space="preserve">El valor esperado de pedir carta con un 4 contra un 2 del repartidor. Es la suma del valor esperado que hay entre quedarse con un 6-13 (al pedir una carta adicional, que puede salir entre un 6 a un 9 con igual probabilidad) + la de quedarse con un 14 (al pedir carta y que salga un 10, con 4 posibilidades entre los 3 monos y la carta de valor) + la posibilidad de que quedarme con un 15 suave (al pedir carta y que me salga un As). Todo lo anterior dividido por 13 que es el número de diferentes cartas que hay en cada mazo. 
Aquí estamos calculando el valor esperado de pedir carta, a partir del valor esperado de quedarse contra cierta carta del repartidor. Por lo que los valores cambiarán en función de la carta que tengamos y la carta que tenga el repartidor.
Importante destacar que la fórmula está referenciada a la hoja PQ que toma el valor máx entre pedir y quedarse. Esta recursividad que se da en la fórmulas de las hojas se justifica ya que el jugador puede pedir más de una carta. 
Intuitivamente, el valor esperado al pedir con una carta baja como un 4 debe ser mayor que el de quedarse con esa misma carta. Al contrario, el valor esperado de quedarme con una carta alta como un 17 debe ser mayor que pedir, ya que hay más chances de pasarme. </text>
  </threadedComment>
  <threadedComment ref="B19" dT="2025-06-08T00:56:32.59" personId="{C0ED6B5C-DED6-4465-9EAE-48E30BC58C18}" id="{732FD01E-6B70-4A5D-B5C5-ED4141881A28}">
    <text>Si pido carta con un 21 o más me voy a pasar de forma segura. Por lo que el valor esperado = -1 * peso invertido</text>
  </threadedComment>
  <threadedComment ref="B32" dT="2025-06-08T01:02:49.70" personId="{C0ED6B5C-DED6-4465-9EAE-48E30BC58C18}" id="{57A321CF-E9C8-4468-91E3-E14A1B8460BF}">
    <text>Misma lógica que arriba</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5-06-08T00:29:16.57" personId="{C0ED6B5C-DED6-4465-9EAE-48E30BC58C18}" id="{C33BA7A0-6DCB-4027-B467-3A46716DF324}">
    <text>Si me planto con 4, contra un 2 del repartidor, entonces mi valor esperado pór peso apostado, será la celda destacada. Esto es, la probabilidad de que el dealer se pase (yo gano), menos la probabilidad de que termine plantado con 17-21 (yo pierdo)</text>
  </threadedComment>
  <threadedComment ref="B14" dT="2025-06-08T00:34:17.11" personId="{C0ED6B5C-DED6-4465-9EAE-48E30BC58C18}" id="{D8447554-C30C-4A93-8E7D-943CA19925C5}">
    <text>Es el mismo valor esperado hasta acá, porque 16 no es mejor que una plantada de 17-21 del repartidor. Da lo mismo si me planto hasta 16 porque las probabilidades de ganar contra un 17-21 son las mismas, que es que el repartidor se pase</text>
  </threadedComment>
  <threadedComment ref="B15" dT="2025-06-08T00:36:17.71" personId="{C0ED6B5C-DED6-4465-9EAE-48E30BC58C18}" id="{74FFEA12-B760-442C-8EC9-E37852B07D44}">
    <text>Ahora consideramos la prob de que el repartidor se pase (ganamos), menos la prob que termine plantado con un 18-21 (perdemos). No consideramos si se planta con 17 porque es un empate y no nos suma o resta valor esperado. Esta misma lógica la aplicamos hasta 21</text>
  </threadedComment>
  <threadedComment ref="B20" dT="2025-06-08T00:40:19.46" personId="{C0ED6B5C-DED6-4465-9EAE-48E30BC58C18}" id="{C538F7B6-B673-4D33-9B02-832FA1656898}">
    <text>Si tengo un 22 o más contra cualquier carta del repartidor, el valor esperado seria -1 * Peso apostado</text>
  </threadedComment>
  <threadedComment ref="A32" dT="2025-06-08T00:44:08.83" personId="{C0ED6B5C-DED6-4465-9EAE-48E30BC58C18}" id="{A76D6609-3009-46D8-BDAC-EE03E65CB2E4}">
    <text>La lista de manos suaves empieza en 12 porque es cuando tenemos la combinación As-As</text>
  </threadedComment>
  <threadedComment ref="B32" dT="2025-06-08T00:42:15.84" personId="{C0ED6B5C-DED6-4465-9EAE-48E30BC58C18}" id="{A52FC0B5-4CE8-486A-BC1A-1148C8925857}">
    <text xml:space="preserve">El valor esperado de una mano suave es lo mismo que el valor esperado de una mano dura - 10. 
Por ejemplo: El valor esperado al tener un 12 suave contra un 2, es el mismo que el de obtener un 2 duro contra un 2. </text>
  </threadedComment>
  <threadedComment ref="A51" dT="2025-06-08T00:45:34.82" personId="{C0ED6B5C-DED6-4465-9EAE-48E30BC58C18}" id="{0DCCF0BF-1FF7-47CE-B0D2-C71B31A5F606}">
    <text xml:space="preserve">La lista de manos suaves termina en 31 porque es el equivalente a tener un 21 duro. </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5-06-09T02:37:12.15" personId="{C0ED6B5C-DED6-4465-9EAE-48E30BC58C18}" id="{1EE262B5-B6DA-4A2C-9EC3-58A27CD055B6}">
    <text xml:space="preserve">El valor esperado de rendir la mano será -0,5 * peso apostado en cualquier combinación de manos. Ya que estamos entregando de forma segura la mitad de nuestra apuesta.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1542-AF13-465D-BCC1-F1F6D7645A18}">
  <sheetPr>
    <tabColor theme="5" tint="0.59999389629810485"/>
  </sheetPr>
  <dimension ref="A1:S40"/>
  <sheetViews>
    <sheetView tabSelected="1" zoomScale="115" zoomScaleNormal="115" workbookViewId="0">
      <selection activeCell="N4" sqref="N4"/>
    </sheetView>
  </sheetViews>
  <sheetFormatPr baseColWidth="10" defaultRowHeight="14.4" x14ac:dyDescent="0.3"/>
  <cols>
    <col min="1" max="1" width="7.6640625" bestFit="1" customWidth="1"/>
    <col min="2" max="11" width="4.109375" customWidth="1"/>
    <col min="13" max="13" width="15.21875" bestFit="1" customWidth="1"/>
    <col min="14" max="14" width="14.5546875" bestFit="1" customWidth="1"/>
    <col min="15" max="15" width="14.33203125" bestFit="1" customWidth="1"/>
    <col min="16" max="16" width="13.88671875" bestFit="1" customWidth="1"/>
    <col min="17" max="17" width="16" bestFit="1" customWidth="1"/>
    <col min="19" max="19" width="20.6640625" bestFit="1" customWidth="1"/>
  </cols>
  <sheetData>
    <row r="1" spans="1:19" x14ac:dyDescent="0.3">
      <c r="A1" s="22" t="s">
        <v>4</v>
      </c>
      <c r="B1" s="25">
        <v>2</v>
      </c>
      <c r="C1" s="25">
        <v>3</v>
      </c>
      <c r="D1" s="25">
        <v>4</v>
      </c>
      <c r="E1" s="25">
        <v>5</v>
      </c>
      <c r="F1" s="25">
        <v>6</v>
      </c>
      <c r="G1" s="25">
        <v>7</v>
      </c>
      <c r="H1" s="25">
        <v>8</v>
      </c>
      <c r="I1" s="25">
        <v>9</v>
      </c>
      <c r="J1" s="25">
        <v>10</v>
      </c>
      <c r="K1" s="25" t="s">
        <v>5</v>
      </c>
      <c r="N1" s="8" t="s">
        <v>66</v>
      </c>
      <c r="O1" s="8" t="s">
        <v>76</v>
      </c>
    </row>
    <row r="2" spans="1:19" ht="14.4" customHeight="1" x14ac:dyDescent="0.3">
      <c r="A2" s="23">
        <v>17</v>
      </c>
      <c r="B2" s="7" t="str">
        <f>+PQDR!N15</f>
        <v>Q</v>
      </c>
      <c r="C2" s="7" t="str">
        <f>+PQDR!O15</f>
        <v>Q</v>
      </c>
      <c r="D2" s="7" t="str">
        <f>+PQDR!P15</f>
        <v>Q</v>
      </c>
      <c r="E2" s="7" t="str">
        <f>+PQDR!Q15</f>
        <v>Q</v>
      </c>
      <c r="F2" s="7" t="str">
        <f>+PQDR!R15</f>
        <v>Q</v>
      </c>
      <c r="G2" s="7" t="str">
        <f>+PQDR!S15</f>
        <v>Q</v>
      </c>
      <c r="H2" s="7" t="str">
        <f>+PQDR!T15</f>
        <v>Q</v>
      </c>
      <c r="I2" s="7" t="str">
        <f>+PQDR!U15</f>
        <v>Q</v>
      </c>
      <c r="J2" s="7" t="str">
        <f>+PQDR!V15</f>
        <v>Q</v>
      </c>
      <c r="K2" s="7" t="str">
        <f>+PQDR!W15</f>
        <v>Q</v>
      </c>
      <c r="M2" t="s">
        <v>61</v>
      </c>
      <c r="N2" s="8" t="s">
        <v>68</v>
      </c>
      <c r="O2" s="35" t="s">
        <v>68</v>
      </c>
    </row>
    <row r="3" spans="1:19" x14ac:dyDescent="0.3">
      <c r="A3" s="23">
        <v>16</v>
      </c>
      <c r="B3" s="7" t="str">
        <f>+PQDR!N14</f>
        <v>Q</v>
      </c>
      <c r="C3" s="7" t="str">
        <f>+PQDR!O14</f>
        <v>Q</v>
      </c>
      <c r="D3" s="7" t="str">
        <f>+PQDR!P14</f>
        <v>Q</v>
      </c>
      <c r="E3" s="7" t="str">
        <f>+PQDR!Q14</f>
        <v>Q</v>
      </c>
      <c r="F3" s="7" t="str">
        <f>+PQDR!R14</f>
        <v>Q</v>
      </c>
      <c r="G3" s="7" t="str">
        <f>+PQDR!S14</f>
        <v>P</v>
      </c>
      <c r="H3" s="7" t="str">
        <f>+PQDR!T14</f>
        <v>P</v>
      </c>
      <c r="I3" s="7" t="str">
        <f>+PQDR!U14</f>
        <v>Rp</v>
      </c>
      <c r="J3" s="7" t="str">
        <f>+PQDR!V14</f>
        <v>Rp</v>
      </c>
      <c r="K3" s="7" t="str">
        <f>+PQDR!W14</f>
        <v>P</v>
      </c>
      <c r="M3" t="s">
        <v>62</v>
      </c>
      <c r="N3" s="8" t="s">
        <v>65</v>
      </c>
      <c r="O3" s="8" t="s">
        <v>65</v>
      </c>
    </row>
    <row r="4" spans="1:19" x14ac:dyDescent="0.3">
      <c r="A4" s="23">
        <v>15</v>
      </c>
      <c r="B4" s="7" t="str">
        <f>+PQDR!N13</f>
        <v>Q</v>
      </c>
      <c r="C4" s="7" t="str">
        <f>+PQDR!O13</f>
        <v>Q</v>
      </c>
      <c r="D4" s="7" t="str">
        <f>+PQDR!P13</f>
        <v>Q</v>
      </c>
      <c r="E4" s="7" t="str">
        <f>+PQDR!Q13</f>
        <v>Q</v>
      </c>
      <c r="F4" s="7" t="str">
        <f>+PQDR!R13</f>
        <v>Q</v>
      </c>
      <c r="G4" s="7" t="str">
        <f>+PQDR!S13</f>
        <v>P</v>
      </c>
      <c r="H4" s="7" t="str">
        <f>+PQDR!T13</f>
        <v>P</v>
      </c>
      <c r="I4" s="7" t="str">
        <f>+PQDR!U13</f>
        <v>P</v>
      </c>
      <c r="J4" s="7" t="str">
        <f>+PQDR!V13</f>
        <v>Rp</v>
      </c>
      <c r="K4" s="7" t="str">
        <f>+PQDR!W13</f>
        <v>P</v>
      </c>
      <c r="M4" t="s">
        <v>74</v>
      </c>
      <c r="N4" s="8" t="s">
        <v>75</v>
      </c>
      <c r="O4" s="36" t="s">
        <v>75</v>
      </c>
    </row>
    <row r="5" spans="1:19" x14ac:dyDescent="0.3">
      <c r="A5" s="23">
        <v>14</v>
      </c>
      <c r="B5" s="7" t="str">
        <f>+PQDR!N12</f>
        <v>Q</v>
      </c>
      <c r="C5" s="7" t="str">
        <f>+PQDR!O12</f>
        <v>Q</v>
      </c>
      <c r="D5" s="7" t="str">
        <f>+PQDR!P12</f>
        <v>Q</v>
      </c>
      <c r="E5" s="7" t="str">
        <f>+PQDR!Q12</f>
        <v>Q</v>
      </c>
      <c r="F5" s="7" t="str">
        <f>+PQDR!R12</f>
        <v>Q</v>
      </c>
      <c r="G5" s="7" t="str">
        <f>+PQDR!S12</f>
        <v>P</v>
      </c>
      <c r="H5" s="7" t="str">
        <f>+PQDR!T12</f>
        <v>P</v>
      </c>
      <c r="I5" s="7" t="str">
        <f>+PQDR!U12</f>
        <v>P</v>
      </c>
      <c r="J5" s="7" t="str">
        <f>+PQDR!V12</f>
        <v>P</v>
      </c>
      <c r="K5" s="7" t="str">
        <f>+PQDR!W12</f>
        <v>P</v>
      </c>
      <c r="M5" t="s">
        <v>80</v>
      </c>
      <c r="N5" s="8" t="s">
        <v>81</v>
      </c>
      <c r="O5" s="8" t="s">
        <v>63</v>
      </c>
    </row>
    <row r="6" spans="1:19" x14ac:dyDescent="0.3">
      <c r="A6" s="23">
        <v>13</v>
      </c>
      <c r="B6" s="7" t="str">
        <f>+PQDR!N11</f>
        <v>Q</v>
      </c>
      <c r="C6" s="7" t="str">
        <f>+PQDR!O11</f>
        <v>Q</v>
      </c>
      <c r="D6" s="7" t="str">
        <f>+PQDR!P11</f>
        <v>Q</v>
      </c>
      <c r="E6" s="7" t="str">
        <f>+PQDR!Q11</f>
        <v>Q</v>
      </c>
      <c r="F6" s="7" t="str">
        <f>+PQDR!R11</f>
        <v>Q</v>
      </c>
      <c r="G6" s="7" t="str">
        <f>+PQDR!S11</f>
        <v>P</v>
      </c>
      <c r="H6" s="7" t="str">
        <f>+PQDR!T11</f>
        <v>P</v>
      </c>
      <c r="I6" s="7" t="str">
        <f>+PQDR!U11</f>
        <v>P</v>
      </c>
      <c r="J6" s="7" t="str">
        <f>+PQDR!V11</f>
        <v>P</v>
      </c>
      <c r="K6" s="7" t="str">
        <f>+PQDR!W11</f>
        <v>P</v>
      </c>
      <c r="N6" s="8"/>
      <c r="O6" s="8"/>
    </row>
    <row r="7" spans="1:19" x14ac:dyDescent="0.3">
      <c r="A7" s="23">
        <v>12</v>
      </c>
      <c r="B7" s="7" t="str">
        <f>+PQDR!N10</f>
        <v>P</v>
      </c>
      <c r="C7" s="7" t="str">
        <f>+PQDR!O10</f>
        <v>P</v>
      </c>
      <c r="D7" s="7" t="str">
        <f>+PQDR!P10</f>
        <v>Q</v>
      </c>
      <c r="E7" s="7" t="str">
        <f>+PQDR!Q10</f>
        <v>Q</v>
      </c>
      <c r="F7" s="7" t="str">
        <f>+PQDR!R10</f>
        <v>Q</v>
      </c>
      <c r="G7" s="7" t="str">
        <f>+PQDR!S10</f>
        <v>P</v>
      </c>
      <c r="H7" s="7" t="str">
        <f>+PQDR!T10</f>
        <v>P</v>
      </c>
      <c r="I7" s="7" t="str">
        <f>+PQDR!U10</f>
        <v>P</v>
      </c>
      <c r="J7" s="7" t="str">
        <f>+PQDR!V10</f>
        <v>P</v>
      </c>
      <c r="K7" s="7" t="str">
        <f>+PQDR!W10</f>
        <v>P</v>
      </c>
      <c r="N7" s="8"/>
      <c r="O7" s="8"/>
    </row>
    <row r="8" spans="1:19" x14ac:dyDescent="0.3">
      <c r="A8" s="23">
        <v>11</v>
      </c>
      <c r="B8" s="7" t="str">
        <f>+PQDR!N9</f>
        <v>D</v>
      </c>
      <c r="C8" s="7" t="str">
        <f>+PQDR!O9</f>
        <v>D</v>
      </c>
      <c r="D8" s="7" t="str">
        <f>+PQDR!P9</f>
        <v>D</v>
      </c>
      <c r="E8" s="7" t="str">
        <f>+PQDR!Q9</f>
        <v>D</v>
      </c>
      <c r="F8" s="7" t="str">
        <f>+PQDR!R9</f>
        <v>D</v>
      </c>
      <c r="G8" s="7" t="str">
        <f>+PQDR!S9</f>
        <v>D</v>
      </c>
      <c r="H8" s="7" t="str">
        <f>+PQDR!T9</f>
        <v>D</v>
      </c>
      <c r="I8" s="7" t="str">
        <f>+PQDR!U9</f>
        <v>D</v>
      </c>
      <c r="J8" s="7" t="str">
        <f>+PQDR!V9</f>
        <v>D</v>
      </c>
      <c r="K8" s="7" t="str">
        <f>+PQDR!W9</f>
        <v>P</v>
      </c>
      <c r="N8" s="8"/>
      <c r="O8" s="8"/>
    </row>
    <row r="9" spans="1:19" x14ac:dyDescent="0.3">
      <c r="A9" s="23">
        <v>10</v>
      </c>
      <c r="B9" s="7" t="str">
        <f>+PQDR!N8</f>
        <v>D</v>
      </c>
      <c r="C9" s="7" t="str">
        <f>+PQDR!O8</f>
        <v>D</v>
      </c>
      <c r="D9" s="7" t="str">
        <f>+PQDR!P8</f>
        <v>D</v>
      </c>
      <c r="E9" s="7" t="str">
        <f>+PQDR!Q8</f>
        <v>D</v>
      </c>
      <c r="F9" s="7" t="str">
        <f>+PQDR!R8</f>
        <v>D</v>
      </c>
      <c r="G9" s="7" t="str">
        <f>+PQDR!S8</f>
        <v>D</v>
      </c>
      <c r="H9" s="7" t="str">
        <f>+PQDR!T8</f>
        <v>D</v>
      </c>
      <c r="I9" s="7" t="str">
        <f>+PQDR!U8</f>
        <v>D</v>
      </c>
      <c r="J9" s="7" t="str">
        <f>+PQDR!V8</f>
        <v>P</v>
      </c>
      <c r="K9" s="7" t="str">
        <f>+PQDR!W8</f>
        <v>P</v>
      </c>
    </row>
    <row r="10" spans="1:19" x14ac:dyDescent="0.3">
      <c r="A10" s="23">
        <v>9</v>
      </c>
      <c r="B10" s="7" t="str">
        <f>+PQDR!N7</f>
        <v>P</v>
      </c>
      <c r="C10" s="7" t="str">
        <f>+PQDR!O7</f>
        <v>D</v>
      </c>
      <c r="D10" s="7" t="str">
        <f>+PQDR!P7</f>
        <v>D</v>
      </c>
      <c r="E10" s="7" t="str">
        <f>+PQDR!Q7</f>
        <v>D</v>
      </c>
      <c r="F10" s="7" t="str">
        <f>+PQDR!R7</f>
        <v>D</v>
      </c>
      <c r="G10" s="7" t="str">
        <f>+PQDR!S7</f>
        <v>P</v>
      </c>
      <c r="H10" s="7" t="str">
        <f>+PQDR!T7</f>
        <v>P</v>
      </c>
      <c r="I10" s="7" t="str">
        <f>+PQDR!U7</f>
        <v>P</v>
      </c>
      <c r="J10" s="7" t="str">
        <f>+PQDR!V7</f>
        <v>P</v>
      </c>
      <c r="K10" s="7" t="str">
        <f>+PQDR!W7</f>
        <v>P</v>
      </c>
    </row>
    <row r="11" spans="1:19" x14ac:dyDescent="0.3">
      <c r="A11" s="23">
        <v>8</v>
      </c>
      <c r="B11" s="7" t="str">
        <f>+PQDR!N6</f>
        <v>P</v>
      </c>
      <c r="C11" s="7" t="str">
        <f>+PQDR!O6</f>
        <v>P</v>
      </c>
      <c r="D11" s="7" t="str">
        <f>+PQDR!P6</f>
        <v>P</v>
      </c>
      <c r="E11" s="7" t="str">
        <f>+PQDR!Q6</f>
        <v>P</v>
      </c>
      <c r="F11" s="7" t="str">
        <f>+PQDR!R6</f>
        <v>P</v>
      </c>
      <c r="G11" s="7" t="str">
        <f>+PQDR!S6</f>
        <v>P</v>
      </c>
      <c r="H11" s="7" t="str">
        <f>+PQDR!T6</f>
        <v>P</v>
      </c>
      <c r="I11" s="7" t="str">
        <f>+PQDR!U6</f>
        <v>P</v>
      </c>
      <c r="J11" s="7" t="str">
        <f>+PQDR!V6</f>
        <v>P</v>
      </c>
      <c r="K11" s="7" t="str">
        <f>+PQDR!W6</f>
        <v>P</v>
      </c>
      <c r="N11" t="s">
        <v>70</v>
      </c>
      <c r="P11" t="s">
        <v>87</v>
      </c>
      <c r="Q11" t="s">
        <v>88</v>
      </c>
      <c r="S11" t="s">
        <v>86</v>
      </c>
    </row>
    <row r="12" spans="1:19" x14ac:dyDescent="0.3">
      <c r="A12" s="23"/>
      <c r="B12" s="23"/>
      <c r="C12" s="23"/>
      <c r="D12" s="23"/>
      <c r="E12" s="23"/>
      <c r="F12" s="23"/>
      <c r="G12" s="23"/>
      <c r="H12" s="23"/>
      <c r="I12" s="23"/>
      <c r="J12" s="23"/>
      <c r="K12" s="23"/>
      <c r="M12" t="s">
        <v>21</v>
      </c>
      <c r="N12" s="33">
        <f ca="1">+Ventaja!$B$45</f>
        <v>-5.7833085561243211E-3</v>
      </c>
      <c r="P12">
        <v>60</v>
      </c>
      <c r="Q12" s="37">
        <v>10000</v>
      </c>
      <c r="S12" s="38">
        <f ca="1">+N12*P12*Q12</f>
        <v>-3469.9851336745924</v>
      </c>
    </row>
    <row r="13" spans="1:19" x14ac:dyDescent="0.3">
      <c r="A13" s="22" t="s">
        <v>1</v>
      </c>
      <c r="B13" s="25">
        <v>2</v>
      </c>
      <c r="C13" s="25">
        <v>3</v>
      </c>
      <c r="D13" s="25">
        <v>4</v>
      </c>
      <c r="E13" s="25">
        <v>5</v>
      </c>
      <c r="F13" s="25">
        <v>6</v>
      </c>
      <c r="G13" s="25">
        <v>7</v>
      </c>
      <c r="H13" s="25">
        <v>8</v>
      </c>
      <c r="I13" s="25">
        <v>9</v>
      </c>
      <c r="J13" s="25">
        <v>10</v>
      </c>
      <c r="K13" s="25" t="s">
        <v>5</v>
      </c>
      <c r="M13" t="s">
        <v>71</v>
      </c>
      <c r="N13" s="31">
        <f ca="1">+Ventaja!$M$16</f>
        <v>-9.6526607161070171E-2</v>
      </c>
    </row>
    <row r="14" spans="1:19" x14ac:dyDescent="0.3">
      <c r="A14" s="24" t="s">
        <v>45</v>
      </c>
      <c r="B14" s="7" t="str">
        <f>+PQDR!N40</f>
        <v>Q</v>
      </c>
      <c r="C14" s="7" t="str">
        <f>+PQDR!O40</f>
        <v>Q</v>
      </c>
      <c r="D14" s="7" t="str">
        <f>+PQDR!P40</f>
        <v>Q</v>
      </c>
      <c r="E14" s="7" t="str">
        <f>+PQDR!Q40</f>
        <v>Q</v>
      </c>
      <c r="F14" s="7" t="str">
        <f>+PQDR!R40</f>
        <v>Q</v>
      </c>
      <c r="G14" s="7" t="str">
        <f>+PQDR!S40</f>
        <v>Q</v>
      </c>
      <c r="H14" s="7" t="str">
        <f>+PQDR!T40</f>
        <v>Q</v>
      </c>
      <c r="I14" s="7" t="str">
        <f>+PQDR!U40</f>
        <v>Q</v>
      </c>
      <c r="J14" s="7" t="str">
        <f>+PQDR!V40</f>
        <v>Q</v>
      </c>
      <c r="K14" s="7" t="str">
        <f>+PQDR!W40</f>
        <v>Q</v>
      </c>
      <c r="M14" t="s">
        <v>72</v>
      </c>
      <c r="N14" s="31">
        <f>+Ventaja!$M$29</f>
        <v>7.7552896368175889E-2</v>
      </c>
    </row>
    <row r="15" spans="1:19" x14ac:dyDescent="0.3">
      <c r="A15" s="24" t="s">
        <v>46</v>
      </c>
      <c r="B15" s="7" t="str">
        <f>+PQDR!N39</f>
        <v>Q</v>
      </c>
      <c r="C15" s="7" t="str">
        <f>+PQDR!O39</f>
        <v>Q</v>
      </c>
      <c r="D15" s="7" t="str">
        <f>+PQDR!P39</f>
        <v>Q</v>
      </c>
      <c r="E15" s="7" t="str">
        <f>+PQDR!Q39</f>
        <v>Q</v>
      </c>
      <c r="F15" s="7" t="str">
        <f>+PQDR!R39</f>
        <v>Q</v>
      </c>
      <c r="G15" s="7" t="str">
        <f>+PQDR!S39</f>
        <v>Q</v>
      </c>
      <c r="H15" s="7" t="str">
        <f>+PQDR!T39</f>
        <v>Q</v>
      </c>
      <c r="I15" s="7" t="str">
        <f>+PQDR!U39</f>
        <v>Q</v>
      </c>
      <c r="J15" s="7" t="str">
        <f>+PQDR!V39</f>
        <v>Q</v>
      </c>
      <c r="K15" s="7" t="str">
        <f>+PQDR!W39</f>
        <v>Q</v>
      </c>
      <c r="M15" t="s">
        <v>73</v>
      </c>
      <c r="N15" s="31">
        <f>+Ventaja!$M$41</f>
        <v>5.8286862444745825E-2</v>
      </c>
    </row>
    <row r="16" spans="1:19" x14ac:dyDescent="0.3">
      <c r="A16" s="24" t="s">
        <v>47</v>
      </c>
      <c r="B16" s="7" t="str">
        <f>+PQDR!N38</f>
        <v>Q</v>
      </c>
      <c r="C16" s="7" t="str">
        <f>+PQDR!O38</f>
        <v>Q</v>
      </c>
      <c r="D16" s="7" t="str">
        <f>+PQDR!P38</f>
        <v>Q</v>
      </c>
      <c r="E16" s="7" t="str">
        <f>+PQDR!Q38</f>
        <v>Q</v>
      </c>
      <c r="F16" s="7" t="str">
        <f>+PQDR!R38</f>
        <v>Q</v>
      </c>
      <c r="G16" s="7" t="str">
        <f>+PQDR!S38</f>
        <v>Q</v>
      </c>
      <c r="H16" s="7" t="str">
        <f>+PQDR!T38</f>
        <v>Q</v>
      </c>
      <c r="I16" s="7" t="str">
        <f>+PQDR!U38</f>
        <v>P</v>
      </c>
      <c r="J16" s="7" t="str">
        <f>+PQDR!V38</f>
        <v>P</v>
      </c>
      <c r="K16" s="7" t="str">
        <f>+PQDR!W38</f>
        <v>P</v>
      </c>
    </row>
    <row r="17" spans="1:15" x14ac:dyDescent="0.3">
      <c r="A17" s="24" t="s">
        <v>48</v>
      </c>
      <c r="B17" s="7" t="str">
        <f>+PQDR!N37</f>
        <v>P</v>
      </c>
      <c r="C17" s="7" t="str">
        <f>+PQDR!O37</f>
        <v>P</v>
      </c>
      <c r="D17" s="7" t="str">
        <f>+PQDR!P37</f>
        <v>P</v>
      </c>
      <c r="E17" s="7" t="str">
        <f>+PQDR!Q37</f>
        <v>P</v>
      </c>
      <c r="F17" s="7" t="str">
        <f>+PQDR!R37</f>
        <v>P</v>
      </c>
      <c r="G17" s="7" t="str">
        <f>+PQDR!S37</f>
        <v>P</v>
      </c>
      <c r="H17" s="7" t="str">
        <f>+PQDR!T37</f>
        <v>P</v>
      </c>
      <c r="I17" s="7" t="str">
        <f>+PQDR!U37</f>
        <v>P</v>
      </c>
      <c r="J17" s="7" t="str">
        <f>+PQDR!V37</f>
        <v>P</v>
      </c>
      <c r="K17" s="7" t="str">
        <f>+PQDR!W37</f>
        <v>P</v>
      </c>
      <c r="M17" s="49" t="s">
        <v>84</v>
      </c>
      <c r="N17" s="49"/>
      <c r="O17" s="49"/>
    </row>
    <row r="18" spans="1:15" ht="14.4" customHeight="1" x14ac:dyDescent="0.3">
      <c r="A18" s="24" t="s">
        <v>49</v>
      </c>
      <c r="B18" s="7" t="str">
        <f>+PQDR!N36</f>
        <v>P</v>
      </c>
      <c r="C18" s="7" t="str">
        <f>+PQDR!O36</f>
        <v>P</v>
      </c>
      <c r="D18" s="7" t="str">
        <f>+PQDR!P36</f>
        <v>P</v>
      </c>
      <c r="E18" s="7" t="str">
        <f>+PQDR!Q36</f>
        <v>P</v>
      </c>
      <c r="F18" s="7" t="str">
        <f>+PQDR!R36</f>
        <v>P</v>
      </c>
      <c r="G18" s="7" t="str">
        <f>+PQDR!S36</f>
        <v>P</v>
      </c>
      <c r="H18" s="7" t="str">
        <f>+PQDR!T36</f>
        <v>P</v>
      </c>
      <c r="I18" s="7" t="str">
        <f>+PQDR!U36</f>
        <v>P</v>
      </c>
      <c r="J18" s="7" t="str">
        <f>+PQDR!V36</f>
        <v>P</v>
      </c>
      <c r="K18" s="7" t="str">
        <f>+PQDR!W36</f>
        <v>P</v>
      </c>
      <c r="M18" s="49"/>
      <c r="N18" s="49"/>
      <c r="O18" s="49"/>
    </row>
    <row r="19" spans="1:15" ht="14.4" customHeight="1" x14ac:dyDescent="0.3">
      <c r="A19" s="24" t="s">
        <v>50</v>
      </c>
      <c r="B19" s="7" t="str">
        <f>+PQDR!N35</f>
        <v>P</v>
      </c>
      <c r="C19" s="7" t="str">
        <f>+PQDR!O35</f>
        <v>P</v>
      </c>
      <c r="D19" s="7" t="str">
        <f>+PQDR!P35</f>
        <v>P</v>
      </c>
      <c r="E19" s="7" t="str">
        <f>+PQDR!Q35</f>
        <v>P</v>
      </c>
      <c r="F19" s="7" t="str">
        <f>+PQDR!R35</f>
        <v>P</v>
      </c>
      <c r="G19" s="7" t="str">
        <f>+PQDR!S35</f>
        <v>P</v>
      </c>
      <c r="H19" s="7" t="str">
        <f>+PQDR!T35</f>
        <v>P</v>
      </c>
      <c r="I19" s="7" t="str">
        <f>+PQDR!U35</f>
        <v>P</v>
      </c>
      <c r="J19" s="7" t="str">
        <f>+PQDR!V35</f>
        <v>P</v>
      </c>
      <c r="K19" s="7" t="str">
        <f>+PQDR!W35</f>
        <v>P</v>
      </c>
      <c r="M19" s="49"/>
      <c r="N19" s="49"/>
      <c r="O19" s="49"/>
    </row>
    <row r="20" spans="1:15" x14ac:dyDescent="0.3">
      <c r="A20" s="24" t="s">
        <v>51</v>
      </c>
      <c r="B20" s="7" t="str">
        <f>+PQDR!N34</f>
        <v>P</v>
      </c>
      <c r="C20" s="7" t="str">
        <f>+PQDR!O34</f>
        <v>P</v>
      </c>
      <c r="D20" s="7" t="str">
        <f>+PQDR!P34</f>
        <v>P</v>
      </c>
      <c r="E20" s="7" t="str">
        <f>+PQDR!Q34</f>
        <v>P</v>
      </c>
      <c r="F20" s="7" t="str">
        <f>+PQDR!R34</f>
        <v>P</v>
      </c>
      <c r="G20" s="7" t="str">
        <f>+PQDR!S34</f>
        <v>P</v>
      </c>
      <c r="H20" s="7" t="str">
        <f>+PQDR!T34</f>
        <v>P</v>
      </c>
      <c r="I20" s="7" t="str">
        <f>+PQDR!U34</f>
        <v>P</v>
      </c>
      <c r="J20" s="7" t="str">
        <f>+PQDR!V34</f>
        <v>P</v>
      </c>
      <c r="K20" s="7" t="str">
        <f>+PQDR!W34</f>
        <v>P</v>
      </c>
      <c r="M20" s="49"/>
      <c r="N20" s="49"/>
      <c r="O20" s="49"/>
    </row>
    <row r="21" spans="1:15" x14ac:dyDescent="0.3">
      <c r="A21" s="24" t="s">
        <v>52</v>
      </c>
      <c r="B21" s="7" t="str">
        <f>+PQDR!N33</f>
        <v>P</v>
      </c>
      <c r="C21" s="7" t="str">
        <f>+PQDR!O33</f>
        <v>P</v>
      </c>
      <c r="D21" s="7" t="str">
        <f>+PQDR!P33</f>
        <v>P</v>
      </c>
      <c r="E21" s="7" t="str">
        <f>+PQDR!Q33</f>
        <v>P</v>
      </c>
      <c r="F21" s="7" t="str">
        <f>+PQDR!R33</f>
        <v>P</v>
      </c>
      <c r="G21" s="7" t="str">
        <f>+PQDR!S33</f>
        <v>P</v>
      </c>
      <c r="H21" s="7" t="str">
        <f>+PQDR!T33</f>
        <v>P</v>
      </c>
      <c r="I21" s="7" t="str">
        <f>+PQDR!U33</f>
        <v>P</v>
      </c>
      <c r="J21" s="7" t="str">
        <f>+PQDR!V33</f>
        <v>P</v>
      </c>
      <c r="K21" s="7" t="str">
        <f>+PQDR!W33</f>
        <v>P</v>
      </c>
      <c r="M21" s="49"/>
      <c r="N21" s="49"/>
      <c r="O21" s="49"/>
    </row>
    <row r="22" spans="1:15" x14ac:dyDescent="0.3">
      <c r="A22" s="23"/>
      <c r="B22" s="23"/>
      <c r="C22" s="23"/>
      <c r="D22" s="23"/>
      <c r="E22" s="23"/>
      <c r="F22" s="23"/>
      <c r="G22" s="23"/>
      <c r="H22" s="23"/>
      <c r="I22" s="23"/>
      <c r="J22" s="23"/>
      <c r="K22" s="23"/>
    </row>
    <row r="23" spans="1:15" x14ac:dyDescent="0.3">
      <c r="A23" s="22" t="s">
        <v>53</v>
      </c>
      <c r="B23" s="25">
        <v>2</v>
      </c>
      <c r="C23" s="25">
        <v>3</v>
      </c>
      <c r="D23" s="25">
        <v>4</v>
      </c>
      <c r="E23" s="25">
        <v>5</v>
      </c>
      <c r="F23" s="25">
        <v>6</v>
      </c>
      <c r="G23" s="25">
        <v>7</v>
      </c>
      <c r="H23" s="25">
        <v>8</v>
      </c>
      <c r="I23" s="25">
        <v>9</v>
      </c>
      <c r="J23" s="25">
        <v>10</v>
      </c>
      <c r="K23" s="25" t="s">
        <v>5</v>
      </c>
      <c r="M23" s="51" t="s">
        <v>77</v>
      </c>
      <c r="N23" s="51"/>
      <c r="O23" s="51"/>
    </row>
    <row r="24" spans="1:15" x14ac:dyDescent="0.3">
      <c r="A24" s="24" t="s">
        <v>54</v>
      </c>
      <c r="B24" s="8" t="str">
        <f>+Separar!B39</f>
        <v>S</v>
      </c>
      <c r="C24" s="8" t="str">
        <f>+Separar!C39</f>
        <v>S</v>
      </c>
      <c r="D24" s="8" t="str">
        <f>+Separar!D39</f>
        <v>S</v>
      </c>
      <c r="E24" s="8" t="str">
        <f>+Separar!E39</f>
        <v>S</v>
      </c>
      <c r="F24" s="8" t="str">
        <f>+Separar!F39</f>
        <v>S</v>
      </c>
      <c r="G24" s="8" t="str">
        <f>+Separar!G39</f>
        <v>S</v>
      </c>
      <c r="H24" s="8" t="str">
        <f>+Separar!H39</f>
        <v>S</v>
      </c>
      <c r="I24" s="8" t="str">
        <f>+Separar!I39</f>
        <v>S</v>
      </c>
      <c r="J24" s="8" t="str">
        <f>+Separar!J39</f>
        <v>S</v>
      </c>
      <c r="K24" s="8" t="str">
        <f>+Separar!K39</f>
        <v>S</v>
      </c>
      <c r="M24" s="51"/>
      <c r="N24" s="51"/>
      <c r="O24" s="51"/>
    </row>
    <row r="25" spans="1:15" x14ac:dyDescent="0.3">
      <c r="A25" s="24" t="s">
        <v>55</v>
      </c>
      <c r="B25" s="16" t="str">
        <f>+Separar!B38</f>
        <v>N</v>
      </c>
      <c r="C25" s="16" t="str">
        <f>+Separar!C38</f>
        <v>N</v>
      </c>
      <c r="D25" s="16" t="str">
        <f>+Separar!D38</f>
        <v>N</v>
      </c>
      <c r="E25" s="16" t="str">
        <f>+Separar!E38</f>
        <v>N</v>
      </c>
      <c r="F25" s="16" t="str">
        <f>+Separar!F38</f>
        <v>N</v>
      </c>
      <c r="G25" s="16" t="str">
        <f>+Separar!G38</f>
        <v>N</v>
      </c>
      <c r="H25" s="16" t="str">
        <f>+Separar!H38</f>
        <v>N</v>
      </c>
      <c r="I25" s="16" t="str">
        <f>+Separar!I38</f>
        <v>N</v>
      </c>
      <c r="J25" s="16" t="str">
        <f>+Separar!J38</f>
        <v>N</v>
      </c>
      <c r="K25" s="16" t="str">
        <f>+Separar!K38</f>
        <v>N</v>
      </c>
      <c r="M25" s="51"/>
      <c r="N25" s="51"/>
      <c r="O25" s="51"/>
    </row>
    <row r="26" spans="1:15" x14ac:dyDescent="0.3">
      <c r="A26" s="23">
        <v>9.9</v>
      </c>
      <c r="B26" s="8" t="str">
        <f>+Separar!B37</f>
        <v>S</v>
      </c>
      <c r="C26" s="8" t="str">
        <f>+Separar!C37</f>
        <v>S</v>
      </c>
      <c r="D26" s="8" t="str">
        <f>+Separar!D37</f>
        <v>S</v>
      </c>
      <c r="E26" s="8" t="str">
        <f>+Separar!E37</f>
        <v>S</v>
      </c>
      <c r="F26" s="8" t="str">
        <f>+Separar!F37</f>
        <v>S</v>
      </c>
      <c r="G26" s="16" t="str">
        <f>+Separar!G37</f>
        <v>N</v>
      </c>
      <c r="H26" s="8" t="str">
        <f>+Separar!H37</f>
        <v>S</v>
      </c>
      <c r="I26" s="8" t="str">
        <f>+Separar!I37</f>
        <v>S</v>
      </c>
      <c r="J26" s="16" t="str">
        <f>+Separar!J37</f>
        <v>N</v>
      </c>
      <c r="K26" s="16" t="str">
        <f>+Separar!K37</f>
        <v>N</v>
      </c>
      <c r="M26" s="51"/>
      <c r="N26" s="51"/>
      <c r="O26" s="51"/>
    </row>
    <row r="27" spans="1:15" x14ac:dyDescent="0.3">
      <c r="A27" s="23">
        <v>8.8000000000000007</v>
      </c>
      <c r="B27" s="8" t="str">
        <f>+Separar!B36</f>
        <v>S</v>
      </c>
      <c r="C27" s="8" t="str">
        <f>+Separar!C36</f>
        <v>S</v>
      </c>
      <c r="D27" s="8" t="str">
        <f>+Separar!D36</f>
        <v>S</v>
      </c>
      <c r="E27" s="8" t="str">
        <f>+Separar!E36</f>
        <v>S</v>
      </c>
      <c r="F27" s="8" t="str">
        <f>+Separar!F36</f>
        <v>S</v>
      </c>
      <c r="G27" s="16" t="str">
        <f>+Separar!G36</f>
        <v>S</v>
      </c>
      <c r="H27" s="8" t="str">
        <f>+Separar!H36</f>
        <v>S</v>
      </c>
      <c r="I27" s="8" t="str">
        <f>+Separar!I36</f>
        <v>S</v>
      </c>
      <c r="J27" s="8" t="str">
        <f>+Separar!J36</f>
        <v>S</v>
      </c>
      <c r="K27" s="8" t="str">
        <f>+Separar!K36</f>
        <v>S</v>
      </c>
      <c r="M27" s="51"/>
      <c r="N27" s="51"/>
      <c r="O27" s="51"/>
    </row>
    <row r="28" spans="1:15" x14ac:dyDescent="0.3">
      <c r="A28" s="23">
        <v>7.7</v>
      </c>
      <c r="B28" s="8" t="str">
        <f>+Separar!B35</f>
        <v>S</v>
      </c>
      <c r="C28" s="8" t="str">
        <f>+Separar!C35</f>
        <v>S</v>
      </c>
      <c r="D28" s="8" t="str">
        <f>+Separar!D35</f>
        <v>S</v>
      </c>
      <c r="E28" s="8" t="str">
        <f>+Separar!E35</f>
        <v>S</v>
      </c>
      <c r="F28" s="8" t="str">
        <f>+Separar!F35</f>
        <v>S</v>
      </c>
      <c r="G28" s="8" t="str">
        <f>+Separar!G35</f>
        <v>S</v>
      </c>
      <c r="H28" s="16" t="str">
        <f>+Separar!H35</f>
        <v>N</v>
      </c>
      <c r="I28" s="16" t="str">
        <f>+Separar!I35</f>
        <v>N</v>
      </c>
      <c r="J28" s="16" t="str">
        <f>+Separar!J35</f>
        <v>N</v>
      </c>
      <c r="K28" s="16" t="str">
        <f>+Separar!K35</f>
        <v>N</v>
      </c>
      <c r="M28" s="51"/>
      <c r="N28" s="51"/>
      <c r="O28" s="51"/>
    </row>
    <row r="29" spans="1:15" x14ac:dyDescent="0.3">
      <c r="A29" s="23">
        <v>6.6</v>
      </c>
      <c r="B29" s="16" t="str">
        <f>+Separar!B34</f>
        <v>S</v>
      </c>
      <c r="C29" s="16" t="str">
        <f>+Separar!C34</f>
        <v>S</v>
      </c>
      <c r="D29" s="16" t="str">
        <f>+Separar!D34</f>
        <v>S</v>
      </c>
      <c r="E29" s="16" t="str">
        <f>+Separar!E34</f>
        <v>S</v>
      </c>
      <c r="F29" s="16" t="str">
        <f>+Separar!F34</f>
        <v>S</v>
      </c>
      <c r="G29" s="16" t="str">
        <f>+Separar!G34</f>
        <v>N</v>
      </c>
      <c r="H29" s="16" t="str">
        <f>+Separar!H34</f>
        <v>N</v>
      </c>
      <c r="I29" s="16" t="str">
        <f>+Separar!I34</f>
        <v>N</v>
      </c>
      <c r="J29" s="16" t="str">
        <f>+Separar!J34</f>
        <v>N</v>
      </c>
      <c r="K29" s="16" t="str">
        <f>+Separar!K34</f>
        <v>N</v>
      </c>
    </row>
    <row r="30" spans="1:15" x14ac:dyDescent="0.3">
      <c r="A30" s="23">
        <v>5.5</v>
      </c>
      <c r="B30" s="16" t="str">
        <f>+Separar!B33</f>
        <v>N</v>
      </c>
      <c r="C30" s="16" t="str">
        <f>+Separar!C33</f>
        <v>N</v>
      </c>
      <c r="D30" s="16" t="str">
        <f>+Separar!D33</f>
        <v>N</v>
      </c>
      <c r="E30" s="16" t="str">
        <f>+Separar!E33</f>
        <v>N</v>
      </c>
      <c r="F30" s="16" t="str">
        <f>+Separar!F33</f>
        <v>N</v>
      </c>
      <c r="G30" s="16" t="str">
        <f>+Separar!G33</f>
        <v>N</v>
      </c>
      <c r="H30" s="16" t="str">
        <f>+Separar!H33</f>
        <v>N</v>
      </c>
      <c r="I30" s="16" t="str">
        <f>+Separar!I33</f>
        <v>N</v>
      </c>
      <c r="J30" s="16" t="str">
        <f>+Separar!J33</f>
        <v>N</v>
      </c>
      <c r="K30" s="16" t="str">
        <f>+Separar!K33</f>
        <v>N</v>
      </c>
      <c r="M30" s="50" t="s">
        <v>85</v>
      </c>
      <c r="N30" s="50"/>
      <c r="O30" s="50"/>
    </row>
    <row r="31" spans="1:15" ht="14.4" customHeight="1" x14ac:dyDescent="0.3">
      <c r="A31" s="23">
        <v>4.4000000000000004</v>
      </c>
      <c r="B31" s="16" t="str">
        <f>+Separar!B32</f>
        <v>N</v>
      </c>
      <c r="C31" s="16" t="str">
        <f>+Separar!C32</f>
        <v>N</v>
      </c>
      <c r="D31" s="16" t="str">
        <f>+Separar!D32</f>
        <v>N</v>
      </c>
      <c r="E31" s="16" t="str">
        <f>+Separar!E32</f>
        <v>S</v>
      </c>
      <c r="F31" s="16" t="str">
        <f>+Separar!F32</f>
        <v>S</v>
      </c>
      <c r="G31" s="16" t="str">
        <f>+Separar!G32</f>
        <v>N</v>
      </c>
      <c r="H31" s="16" t="str">
        <f>+Separar!H32</f>
        <v>N</v>
      </c>
      <c r="I31" s="16" t="str">
        <f>+Separar!I32</f>
        <v>N</v>
      </c>
      <c r="J31" s="16" t="str">
        <f>+Separar!J32</f>
        <v>N</v>
      </c>
      <c r="K31" s="16" t="str">
        <f>+Separar!K32</f>
        <v>N</v>
      </c>
      <c r="M31" s="50"/>
      <c r="N31" s="50"/>
      <c r="O31" s="50"/>
    </row>
    <row r="32" spans="1:15" x14ac:dyDescent="0.3">
      <c r="A32" s="23">
        <v>3.3</v>
      </c>
      <c r="B32" s="16" t="str">
        <f>+Separar!B31</f>
        <v>S</v>
      </c>
      <c r="C32" s="16" t="str">
        <f>+Separar!C31</f>
        <v>S</v>
      </c>
      <c r="D32" s="16" t="str">
        <f>+Separar!D31</f>
        <v>S</v>
      </c>
      <c r="E32" s="16" t="str">
        <f>+Separar!E31</f>
        <v>S</v>
      </c>
      <c r="F32" s="16" t="str">
        <f>+Separar!F31</f>
        <v>S</v>
      </c>
      <c r="G32" s="16" t="str">
        <f>+Separar!G31</f>
        <v>S</v>
      </c>
      <c r="H32" s="16" t="str">
        <f>+Separar!H31</f>
        <v>N</v>
      </c>
      <c r="I32" s="16" t="str">
        <f>+Separar!I31</f>
        <v>N</v>
      </c>
      <c r="J32" s="16" t="str">
        <f>+Separar!J31</f>
        <v>N</v>
      </c>
      <c r="K32" s="16" t="str">
        <f>+Separar!K31</f>
        <v>N</v>
      </c>
      <c r="M32" s="50"/>
      <c r="N32" s="50"/>
      <c r="O32" s="50"/>
    </row>
    <row r="33" spans="1:15" x14ac:dyDescent="0.3">
      <c r="A33" s="23">
        <v>2.2000000000000002</v>
      </c>
      <c r="B33" s="16" t="str">
        <f>+Separar!B30</f>
        <v>S</v>
      </c>
      <c r="C33" s="16" t="str">
        <f>+Separar!C30</f>
        <v>S</v>
      </c>
      <c r="D33" s="16" t="str">
        <f>+Separar!D30</f>
        <v>S</v>
      </c>
      <c r="E33" s="16" t="str">
        <f>+Separar!E30</f>
        <v>S</v>
      </c>
      <c r="F33" s="16" t="str">
        <f>+Separar!F30</f>
        <v>S</v>
      </c>
      <c r="G33" s="16" t="str">
        <f>+Separar!G30</f>
        <v>S</v>
      </c>
      <c r="H33" s="16" t="str">
        <f>+Separar!H30</f>
        <v>N</v>
      </c>
      <c r="I33" s="16" t="str">
        <f>+Separar!I30</f>
        <v>N</v>
      </c>
      <c r="J33" s="16" t="str">
        <f>+Separar!J30</f>
        <v>N</v>
      </c>
      <c r="K33" s="16" t="str">
        <f>+Separar!K30</f>
        <v>N</v>
      </c>
      <c r="M33" s="50"/>
      <c r="N33" s="50"/>
      <c r="O33" s="50"/>
    </row>
    <row r="34" spans="1:15" x14ac:dyDescent="0.3">
      <c r="A34" s="54" t="s">
        <v>56</v>
      </c>
      <c r="B34" s="54"/>
      <c r="C34" s="54"/>
      <c r="D34" s="54"/>
      <c r="E34" s="54"/>
      <c r="F34" s="54"/>
      <c r="G34" s="54"/>
      <c r="H34" s="54"/>
      <c r="I34" s="54"/>
      <c r="J34" s="54"/>
      <c r="K34" s="54"/>
      <c r="M34" s="50"/>
      <c r="N34" s="50"/>
      <c r="O34" s="50"/>
    </row>
    <row r="35" spans="1:15" x14ac:dyDescent="0.3">
      <c r="A35" s="53" t="s">
        <v>60</v>
      </c>
      <c r="B35" s="17" t="s">
        <v>39</v>
      </c>
      <c r="C35" s="55" t="s">
        <v>57</v>
      </c>
      <c r="D35" s="55"/>
      <c r="E35" s="55"/>
      <c r="F35" s="55"/>
      <c r="G35" s="55"/>
      <c r="H35" s="55"/>
      <c r="I35" s="55"/>
      <c r="J35" s="55"/>
      <c r="K35" s="55"/>
      <c r="M35" s="50"/>
      <c r="N35" s="50"/>
      <c r="O35" s="50"/>
    </row>
    <row r="36" spans="1:15" x14ac:dyDescent="0.3">
      <c r="A36" s="53"/>
      <c r="B36" s="18" t="s">
        <v>41</v>
      </c>
      <c r="C36" s="56" t="s">
        <v>35</v>
      </c>
      <c r="D36" s="56"/>
      <c r="E36" s="56"/>
      <c r="F36" s="56"/>
      <c r="G36" s="56"/>
      <c r="H36" s="56"/>
      <c r="I36" s="56"/>
      <c r="J36" s="56"/>
      <c r="K36" s="56"/>
      <c r="M36" s="50"/>
      <c r="N36" s="50"/>
      <c r="O36" s="50"/>
    </row>
    <row r="37" spans="1:15" x14ac:dyDescent="0.3">
      <c r="A37" s="53"/>
      <c r="B37" s="19" t="s">
        <v>40</v>
      </c>
      <c r="C37" s="57" t="s">
        <v>123</v>
      </c>
      <c r="D37" s="57"/>
      <c r="E37" s="57"/>
      <c r="F37" s="57"/>
      <c r="G37" s="57"/>
      <c r="H37" s="57"/>
      <c r="I37" s="57"/>
      <c r="J37" s="57"/>
      <c r="K37" s="57"/>
      <c r="M37" s="34"/>
      <c r="N37" s="34"/>
      <c r="O37" s="34"/>
    </row>
    <row r="38" spans="1:15" x14ac:dyDescent="0.3">
      <c r="A38" s="53"/>
      <c r="B38" s="20" t="s">
        <v>43</v>
      </c>
      <c r="C38" s="58" t="s">
        <v>58</v>
      </c>
      <c r="D38" s="58"/>
      <c r="E38" s="58"/>
      <c r="F38" s="58"/>
      <c r="G38" s="58"/>
      <c r="H38" s="58"/>
      <c r="I38" s="58"/>
      <c r="J38" s="58"/>
      <c r="K38" s="58"/>
      <c r="M38" s="34"/>
      <c r="N38" s="34"/>
      <c r="O38" s="34"/>
    </row>
    <row r="39" spans="1:15" x14ac:dyDescent="0.3">
      <c r="A39" s="53"/>
      <c r="B39" s="21" t="s">
        <v>44</v>
      </c>
      <c r="C39" s="59" t="s">
        <v>59</v>
      </c>
      <c r="D39" s="59"/>
      <c r="E39" s="59"/>
      <c r="F39" s="59"/>
      <c r="G39" s="59"/>
      <c r="H39" s="59"/>
      <c r="I39" s="59"/>
      <c r="J39" s="59"/>
      <c r="K39" s="59"/>
      <c r="M39" s="34"/>
      <c r="N39" s="34"/>
      <c r="O39" s="34"/>
    </row>
    <row r="40" spans="1:15" x14ac:dyDescent="0.3">
      <c r="A40" s="53"/>
      <c r="B40" s="26" t="s">
        <v>42</v>
      </c>
      <c r="C40" s="52" t="s">
        <v>97</v>
      </c>
      <c r="D40" s="52"/>
      <c r="E40" s="52"/>
      <c r="F40" s="52"/>
      <c r="G40" s="52"/>
      <c r="H40" s="52"/>
      <c r="I40" s="52"/>
      <c r="J40" s="52"/>
      <c r="K40" s="52"/>
    </row>
  </sheetData>
  <mergeCells count="11">
    <mergeCell ref="M17:O21"/>
    <mergeCell ref="M30:O36"/>
    <mergeCell ref="M23:O28"/>
    <mergeCell ref="C40:K40"/>
    <mergeCell ref="A35:A40"/>
    <mergeCell ref="A34:K34"/>
    <mergeCell ref="C35:K35"/>
    <mergeCell ref="C36:K36"/>
    <mergeCell ref="C37:K37"/>
    <mergeCell ref="C38:K38"/>
    <mergeCell ref="C39:K39"/>
  </mergeCells>
  <conditionalFormatting sqref="B38">
    <cfRule type="cellIs" dxfId="173" priority="39" operator="equal">
      <formula>"S"</formula>
    </cfRule>
  </conditionalFormatting>
  <conditionalFormatting sqref="B35:C35">
    <cfRule type="cellIs" dxfId="172" priority="37" operator="equal">
      <formula>"Q"</formula>
    </cfRule>
    <cfRule type="cellIs" dxfId="171" priority="38" operator="equal">
      <formula>"P"</formula>
    </cfRule>
    <cfRule type="cellIs" dxfId="170" priority="36" operator="equal">
      <formula>"D"</formula>
    </cfRule>
  </conditionalFormatting>
  <conditionalFormatting sqref="B3:H4">
    <cfRule type="cellIs" dxfId="169" priority="92" operator="equal">
      <formula>"Q"</formula>
    </cfRule>
    <cfRule type="cellIs" dxfId="168" priority="91" operator="equal">
      <formula>"D"</formula>
    </cfRule>
    <cfRule type="cellIs" dxfId="167" priority="93" operator="equal">
      <formula>"P"</formula>
    </cfRule>
  </conditionalFormatting>
  <conditionalFormatting sqref="B2:K11">
    <cfRule type="containsText" dxfId="166" priority="18" operator="containsText" text="R">
      <formula>NOT(ISERROR(SEARCH("R",B2)))</formula>
    </cfRule>
    <cfRule type="cellIs" dxfId="165" priority="19" operator="equal">
      <formula>"D"</formula>
    </cfRule>
    <cfRule type="cellIs" dxfId="164" priority="20" operator="equal">
      <formula>"Q"</formula>
    </cfRule>
    <cfRule type="cellIs" dxfId="163" priority="21" operator="equal">
      <formula>"P"</formula>
    </cfRule>
    <cfRule type="cellIs" dxfId="162" priority="15" operator="equal">
      <formula>"D"</formula>
    </cfRule>
    <cfRule type="cellIs" dxfId="161" priority="16" operator="equal">
      <formula>"Q"</formula>
    </cfRule>
    <cfRule type="cellIs" dxfId="160" priority="17" operator="equal">
      <formula>"P"</formula>
    </cfRule>
  </conditionalFormatting>
  <conditionalFormatting sqref="B14:K21">
    <cfRule type="cellIs" dxfId="159" priority="6" operator="equal">
      <formula>"Q"</formula>
    </cfRule>
    <cfRule type="cellIs" dxfId="158" priority="11" operator="equal">
      <formula>"P"</formula>
    </cfRule>
    <cfRule type="cellIs" dxfId="157" priority="5" operator="equal">
      <formula>"D"</formula>
    </cfRule>
    <cfRule type="cellIs" dxfId="156" priority="7" operator="equal">
      <formula>"P"</formula>
    </cfRule>
    <cfRule type="containsText" dxfId="155" priority="8" operator="containsText" text="R">
      <formula>NOT(ISERROR(SEARCH("R",B14)))</formula>
    </cfRule>
    <cfRule type="cellIs" dxfId="154" priority="9" operator="equal">
      <formula>"D"</formula>
    </cfRule>
    <cfRule type="cellIs" dxfId="153" priority="10" operator="equal">
      <formula>"Q"</formula>
    </cfRule>
  </conditionalFormatting>
  <conditionalFormatting sqref="B24:K24">
    <cfRule type="cellIs" dxfId="152" priority="60" operator="equal">
      <formula>"S"</formula>
    </cfRule>
  </conditionalFormatting>
  <conditionalFormatting sqref="B26:K29">
    <cfRule type="cellIs" dxfId="151" priority="27" operator="equal">
      <formula>"S"</formula>
    </cfRule>
  </conditionalFormatting>
  <conditionalFormatting sqref="B32:K33">
    <cfRule type="cellIs" dxfId="150" priority="40" operator="equal">
      <formula>"S"</formula>
    </cfRule>
  </conditionalFormatting>
  <conditionalFormatting sqref="C35:K35">
    <cfRule type="containsText" dxfId="149" priority="35" operator="containsText" text="Pedir">
      <formula>NOT(ISERROR(SEARCH("Pedir",C35)))</formula>
    </cfRule>
  </conditionalFormatting>
  <conditionalFormatting sqref="D33:G33">
    <cfRule type="cellIs" dxfId="148" priority="53" operator="equal">
      <formula>"S"</formula>
    </cfRule>
  </conditionalFormatting>
  <conditionalFormatting sqref="D32:K32">
    <cfRule type="cellIs" dxfId="147" priority="54" operator="equal">
      <formula>"S"</formula>
    </cfRule>
  </conditionalFormatting>
  <conditionalFormatting sqref="E31:F31">
    <cfRule type="cellIs" dxfId="146" priority="41" operator="equal">
      <formula>"S"</formula>
    </cfRule>
  </conditionalFormatting>
  <conditionalFormatting sqref="J27:K27">
    <cfRule type="cellIs" dxfId="145" priority="43" operator="equal">
      <formula>"D"</formula>
    </cfRule>
    <cfRule type="cellIs" dxfId="144" priority="45" operator="equal">
      <formula>"P"</formula>
    </cfRule>
    <cfRule type="cellIs" dxfId="143" priority="44" operator="equal">
      <formula>"Q"</formula>
    </cfRule>
  </conditionalFormatting>
  <conditionalFormatting sqref="K24">
    <cfRule type="cellIs" dxfId="142" priority="49" operator="equal">
      <formula>"D"</formula>
    </cfRule>
    <cfRule type="cellIs" dxfId="141" priority="50" operator="equal">
      <formula>"Q"</formula>
    </cfRule>
    <cfRule type="cellIs" dxfId="140" priority="51" operator="equal">
      <formula>"P"</formula>
    </cfRule>
  </conditionalFormatting>
  <conditionalFormatting sqref="N2">
    <cfRule type="containsText" dxfId="139" priority="26" operator="containsText" text="3:2">
      <formula>NOT(ISERROR(SEARCH("3:2",N2)))</formula>
    </cfRule>
    <cfRule type="containsText" dxfId="138" priority="25" operator="containsText" text="6:5">
      <formula>NOT(ISERROR(SEARCH("6:5",N2)))</formula>
    </cfRule>
  </conditionalFormatting>
  <conditionalFormatting sqref="N3">
    <cfRule type="containsText" dxfId="137" priority="24" operator="containsText" text="No">
      <formula>NOT(ISERROR(SEARCH("No",N3)))</formula>
    </cfRule>
    <cfRule type="containsText" dxfId="136" priority="23" operator="containsText" text="Si, todas">
      <formula>NOT(ISERROR(SEARCH("Si, todas",N3)))</formula>
    </cfRule>
    <cfRule type="containsText" dxfId="135" priority="22" operator="containsText" text="Si, excepto Aces">
      <formula>NOT(ISERROR(SEARCH("Si, excepto Aces",N3)))</formula>
    </cfRule>
  </conditionalFormatting>
  <conditionalFormatting sqref="N4">
    <cfRule type="containsText" dxfId="134" priority="1" operator="containsText" text="Si, 9-11">
      <formula>NOT(ISERROR(SEARCH("Si, 9-11",N4)))</formula>
    </cfRule>
    <cfRule type="containsText" dxfId="133" priority="4" operator="containsText" text="No">
      <formula>NOT(ISERROR(SEARCH("No",N4)))</formula>
    </cfRule>
    <cfRule type="containsText" dxfId="132" priority="3" operator="containsText" text="Si, todas">
      <formula>NOT(ISERROR(SEARCH("Si, todas",N4)))</formula>
    </cfRule>
  </conditionalFormatting>
  <conditionalFormatting sqref="N13:N15">
    <cfRule type="colorScale" priority="2">
      <colorScale>
        <cfvo type="min"/>
        <cfvo type="percentile" val="50"/>
        <cfvo type="max"/>
        <color rgb="FFF8696B"/>
        <color rgb="FFFFEB84"/>
        <color rgb="FF63BE7B"/>
      </colorScale>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B98C3327-FF54-4B70-B491-3327CD3B382B}">
          <x14:formula1>
            <xm:f>Opciones!$B$2:$B$4</xm:f>
          </x14:formula1>
          <xm:sqref>N3</xm:sqref>
        </x14:dataValidation>
        <x14:dataValidation type="list" allowBlank="1" showInputMessage="1" showErrorMessage="1" xr:uid="{EC9067C5-9AB0-4F72-91DA-29ED712FA4EA}">
          <x14:formula1>
            <xm:f>Opciones!$A$2:$A$3</xm:f>
          </x14:formula1>
          <xm:sqref>N2</xm:sqref>
        </x14:dataValidation>
        <x14:dataValidation type="list" allowBlank="1" showInputMessage="1" showErrorMessage="1" xr:uid="{0F0BAEA4-53C6-4AD7-BFAC-7F1399767D6E}">
          <x14:formula1>
            <xm:f>Opciones!$C$2:$C$3</xm:f>
          </x14:formula1>
          <xm:sqref>N4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B70E-EC02-4FDA-9CAB-3122A1C1804E}">
  <dimension ref="A1:K51"/>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4.4" x14ac:dyDescent="0.3"/>
  <sheetData>
    <row r="1" spans="1:11" x14ac:dyDescent="0.3">
      <c r="A1" t="s">
        <v>4</v>
      </c>
      <c r="B1">
        <v>2</v>
      </c>
      <c r="C1">
        <v>3</v>
      </c>
      <c r="D1">
        <v>4</v>
      </c>
      <c r="E1">
        <v>5</v>
      </c>
      <c r="F1">
        <v>6</v>
      </c>
      <c r="G1">
        <v>7</v>
      </c>
      <c r="H1">
        <v>8</v>
      </c>
      <c r="I1">
        <v>9</v>
      </c>
      <c r="J1">
        <v>10</v>
      </c>
      <c r="K1" t="s">
        <v>5</v>
      </c>
    </row>
    <row r="2" spans="1:11" x14ac:dyDescent="0.3">
      <c r="A2">
        <v>4</v>
      </c>
      <c r="B2" s="4">
        <f>IF('Jugada Óptima'!$N$4="Si, todas",2*(SUM(Quedarse!B4:B11)+4*Quedarse!B12+Quedarse!B35)/13,(SUM(Quedarse!B4:B11)+4*Quedarse!B12+Quedarse!B35)/13)</f>
        <v>-0.29278372720927726</v>
      </c>
      <c r="C2" s="4">
        <f>IF('Jugada Óptima'!$N$4="Si, todas",2*(SUM(Quedarse!C4:C11)+4*Quedarse!C12+Quedarse!C35)/13,(SUM(Quedarse!C4:C11)+4*Quedarse!C12+Quedarse!C35)/13)</f>
        <v>-0.25225022923571355</v>
      </c>
      <c r="D2" s="4">
        <f>IF('Jugada Óptima'!$N$4="Si, todas",2*(SUM(Quedarse!D4:D11)+4*Quedarse!D12+Quedarse!D35)/13,(SUM(Quedarse!D4:D11)+4*Quedarse!D12+Quedarse!D35)/13)</f>
        <v>-0.21106310899491437</v>
      </c>
      <c r="E2" s="4">
        <f>IF('Jugada Óptima'!$N$4="Si, todas",2*(SUM(Quedarse!E4:E11)+4*Quedarse!E12+Quedarse!E35)/13,(SUM(Quedarse!E4:E11)+4*Quedarse!E12+Quedarse!E35)/13)</f>
        <v>-0.16719266083547524</v>
      </c>
      <c r="F2" s="4">
        <f>IF('Jugada Óptima'!$N$4="Si, todas",2*(SUM(Quedarse!F4:F11)+4*Quedarse!F12+Quedarse!F35)/13,(SUM(Quedarse!F4:F11)+4*Quedarse!F12+Quedarse!F35)/13)</f>
        <v>-0.15369901583000442</v>
      </c>
      <c r="G2" s="4">
        <f>IF('Jugada Óptima'!$N$4="Si, todas",2*(SUM(Quedarse!G4:G11)+4*Quedarse!G12+Quedarse!G35)/13,(SUM(Quedarse!G4:G11)+4*Quedarse!G12+Quedarse!G35)/13)</f>
        <v>-0.47537518327693318</v>
      </c>
      <c r="H2" s="4">
        <f>IF('Jugada Óptima'!$N$4="Si, todas",2*(SUM(Quedarse!H4:H11)+4*Quedarse!H12+Quedarse!H35)/13,(SUM(Quedarse!H4:H11)+4*Quedarse!H12+Quedarse!H35)/13)</f>
        <v>-0.51051751549761715</v>
      </c>
      <c r="I2" s="4">
        <f>IF('Jugada Óptima'!$N$4="Si, todas",2*(SUM(Quedarse!I4:I11)+4*Quedarse!I12+Quedarse!I35)/13,(SUM(Quedarse!I4:I11)+4*Quedarse!I12+Quedarse!I35)/13)</f>
        <v>-0.54314968113110951</v>
      </c>
      <c r="J2" s="4">
        <f>IF('Jugada Óptima'!$N$4="Si, todas",2*(SUM(Quedarse!J4:J11)+4*Quedarse!J12+Quedarse!J35)/13,(SUM(Quedarse!J4:J11)+4*Quedarse!J12+Quedarse!J35)/13)</f>
        <v>-0.54043033399498508</v>
      </c>
      <c r="K2" s="4">
        <f>IF('Jugada Óptima'!$N$4="Si, todas",2*(SUM(Quedarse!K4:K11)+4*Quedarse!K12+Quedarse!K35)/13,(SUM(Quedarse!K4:K11)+4*Quedarse!K12+Quedarse!K35)/13)</f>
        <v>-0.66695077468551034</v>
      </c>
    </row>
    <row r="3" spans="1:11" x14ac:dyDescent="0.3">
      <c r="A3">
        <v>5</v>
      </c>
      <c r="B3" s="4">
        <f>IF('Jugada Óptima'!$N$4="Si, todas",2*(SUM(Quedarse!B5:B12)+4*Quedarse!B13+Quedarse!B36)/13,(SUM(Quedarse!B5:B12)+4*Quedarse!B13+Quedarse!B36)/13)</f>
        <v>-0.29278372720927726</v>
      </c>
      <c r="C3" s="4">
        <f>IF('Jugada Óptima'!$N$4="Si, todas",2*(SUM(Quedarse!C5:C12)+4*Quedarse!C13+Quedarse!C36)/13,(SUM(Quedarse!C5:C12)+4*Quedarse!C13+Quedarse!C36)/13)</f>
        <v>-0.25225022923571355</v>
      </c>
      <c r="D3" s="4">
        <f>IF('Jugada Óptima'!$N$4="Si, todas",2*(SUM(Quedarse!D5:D12)+4*Quedarse!D13+Quedarse!D36)/13,(SUM(Quedarse!D5:D12)+4*Quedarse!D13+Quedarse!D36)/13)</f>
        <v>-0.21106310899491437</v>
      </c>
      <c r="E3" s="4">
        <f>IF('Jugada Óptima'!$N$4="Si, todas",2*(SUM(Quedarse!E5:E12)+4*Quedarse!E13+Quedarse!E36)/13,(SUM(Quedarse!E5:E12)+4*Quedarse!E13+Quedarse!E36)/13)</f>
        <v>-0.16719266083547524</v>
      </c>
      <c r="F3" s="4">
        <f>IF('Jugada Óptima'!$N$4="Si, todas",2*(SUM(Quedarse!F5:F12)+4*Quedarse!F13+Quedarse!F36)/13,(SUM(Quedarse!F5:F12)+4*Quedarse!F13+Quedarse!F36)/13)</f>
        <v>-0.15369901583000442</v>
      </c>
      <c r="G3" s="4">
        <f>IF('Jugada Óptima'!$N$4="Si, todas",2*(SUM(Quedarse!G5:G12)+4*Quedarse!G13+Quedarse!G36)/13,(SUM(Quedarse!G5:G12)+4*Quedarse!G13+Quedarse!G36)/13)</f>
        <v>-0.47537518327693318</v>
      </c>
      <c r="H3" s="4">
        <f>IF('Jugada Óptima'!$N$4="Si, todas",2*(SUM(Quedarse!H5:H12)+4*Quedarse!H13+Quedarse!H36)/13,(SUM(Quedarse!H5:H12)+4*Quedarse!H13+Quedarse!H36)/13)</f>
        <v>-0.51051751549761715</v>
      </c>
      <c r="I3" s="4">
        <f>IF('Jugada Óptima'!$N$4="Si, todas",2*(SUM(Quedarse!I5:I12)+4*Quedarse!I13+Quedarse!I36)/13,(SUM(Quedarse!I5:I12)+4*Quedarse!I13+Quedarse!I36)/13)</f>
        <v>-0.54314968113110951</v>
      </c>
      <c r="J3" s="4">
        <f>IF('Jugada Óptima'!$N$4="Si, todas",2*(SUM(Quedarse!J5:J12)+4*Quedarse!J13+Quedarse!J36)/13,(SUM(Quedarse!J5:J12)+4*Quedarse!J13+Quedarse!J36)/13)</f>
        <v>-0.54043033399498508</v>
      </c>
      <c r="K3" s="4">
        <f>IF('Jugada Óptima'!$N$4="Si, todas",2*(SUM(Quedarse!K5:K12)+4*Quedarse!K13+Quedarse!K36)/13,(SUM(Quedarse!K5:K12)+4*Quedarse!K13+Quedarse!K36)/13)</f>
        <v>-0.66695077468551034</v>
      </c>
    </row>
    <row r="4" spans="1:11" x14ac:dyDescent="0.3">
      <c r="A4">
        <v>6</v>
      </c>
      <c r="B4" s="4">
        <f>IF('Jugada Óptima'!$N$4="Si, todas",2*(SUM(Quedarse!B6:B13)+4*Quedarse!B14+Quedarse!B37)/13,(SUM(Quedarse!B6:B13)+4*Quedarse!B14+Quedarse!B37)/13)</f>
        <v>-0.28202917801483607</v>
      </c>
      <c r="C4" s="4">
        <f>IF('Jugada Óptima'!$N$4="Si, todas",2*(SUM(Quedarse!C6:C13)+4*Quedarse!C14+Quedarse!C37)/13,(SUM(Quedarse!C6:C13)+4*Quedarse!C14+Quedarse!C37)/13)</f>
        <v>-0.2418629994040874</v>
      </c>
      <c r="D4" s="4">
        <f>IF('Jugada Óptima'!$N$4="Si, todas",2*(SUM(Quedarse!D6:D13)+4*Quedarse!D14+Quedarse!D37)/13,(SUM(Quedarse!D6:D13)+4*Quedarse!D14+Quedarse!D37)/13)</f>
        <v>-0.20102543700648376</v>
      </c>
      <c r="E4" s="4">
        <f>IF('Jugada Óptima'!$N$4="Si, todas",2*(SUM(Quedarse!E6:E13)+4*Quedarse!E14+Quedarse!E37)/13,(SUM(Quedarse!E6:E13)+4*Quedarse!E14+Quedarse!E37)/13)</f>
        <v>-0.15778871581466364</v>
      </c>
      <c r="F4" s="4">
        <f>IF('Jugada Óptima'!$N$4="Si, todas",2*(SUM(Quedarse!F6:F13)+4*Quedarse!F14+Quedarse!F37)/13,(SUM(Quedarse!F6:F13)+4*Quedarse!F14+Quedarse!F37)/13)</f>
        <v>-0.14097300225282391</v>
      </c>
      <c r="G4" s="4">
        <f>IF('Jugada Óptima'!$N$4="Si, todas",2*(SUM(Quedarse!G6:G13)+4*Quedarse!G14+Quedarse!G37)/13,(SUM(Quedarse!G6:G13)+4*Quedarse!G14+Quedarse!G37)/13)</f>
        <v>-0.44702393760045334</v>
      </c>
      <c r="H4" s="4">
        <f>IF('Jugada Óptima'!$N$4="Si, todas",2*(SUM(Quedarse!H6:H13)+4*Quedarse!H14+Quedarse!H37)/13,(SUM(Quedarse!H6:H13)+4*Quedarse!H14+Quedarse!H37)/13)</f>
        <v>-0.50062778130921948</v>
      </c>
      <c r="I4" s="4">
        <f>IF('Jugada Óptima'!$N$4="Si, todas",2*(SUM(Quedarse!I6:I13)+4*Quedarse!I14+Quedarse!I37)/13,(SUM(Quedarse!I6:I13)+4*Quedarse!I14+Quedarse!I37)/13)</f>
        <v>-0.53391926255527167</v>
      </c>
      <c r="J4" s="4">
        <f>IF('Jugada Óptima'!$N$4="Si, todas",2*(SUM(Quedarse!J6:J13)+4*Quedarse!J14+Quedarse!J37)/13,(SUM(Quedarse!J6:J13)+4*Quedarse!J14+Quedarse!J37)/13)</f>
        <v>-0.53114497245143388</v>
      </c>
      <c r="K4" s="4">
        <f>IF('Jugada Óptima'!$N$4="Si, todas",2*(SUM(Quedarse!K6:K13)+4*Quedarse!K14+Quedarse!K37)/13,(SUM(Quedarse!K6:K13)+4*Quedarse!K14+Quedarse!K37)/13)</f>
        <v>-0.65241867470929704</v>
      </c>
    </row>
    <row r="5" spans="1:11" x14ac:dyDescent="0.3">
      <c r="A5">
        <v>7</v>
      </c>
      <c r="B5" s="4">
        <f>IF('Jugada Óptima'!$N$4="Si, todas",2*(SUM(Quedarse!B7:B14)+4*Quedarse!B15+Quedarse!B38)/13,(SUM(Quedarse!B7:B14)+4*Quedarse!B15+Quedarse!B38)/13)</f>
        <v>-0.21787894355226911</v>
      </c>
      <c r="C5" s="4">
        <f>IF('Jugada Óptima'!$N$4="Si, todas",2*(SUM(Quedarse!C7:C14)+4*Quedarse!C15+Quedarse!C38)/13,(SUM(Quedarse!C7:C14)+4*Quedarse!C15+Quedarse!C38)/13)</f>
        <v>-0.17988974821097631</v>
      </c>
      <c r="D5" s="4">
        <f>IF('Jugada Óptima'!$N$4="Si, todas",2*(SUM(Quedarse!D7:D14)+4*Quedarse!D15+Quedarse!D38)/13,(SUM(Quedarse!D7:D14)+4*Quedarse!D15+Quedarse!D38)/13)</f>
        <v>-0.14114953287254572</v>
      </c>
      <c r="E5" s="4">
        <f>IF('Jugada Óptima'!$N$4="Si, todas",2*(SUM(Quedarse!E7:E14)+4*Quedarse!E15+Quedarse!E38)/13,(SUM(Quedarse!E7:E14)+4*Quedarse!E15+Quedarse!E38)/13)</f>
        <v>-0.10136504568979403</v>
      </c>
      <c r="F5" s="4">
        <f>IF('Jugada Óptima'!$N$4="Si, todas",2*(SUM(Quedarse!F7:F14)+4*Quedarse!F15+Quedarse!F38)/13,(SUM(Quedarse!F7:F14)+4*Quedarse!F15+Quedarse!F38)/13)</f>
        <v>-6.9168582146136068E-2</v>
      </c>
      <c r="G5" s="4">
        <f>IF('Jugada Óptima'!$N$4="Si, todas",2*(SUM(Quedarse!G7:G14)+4*Quedarse!G15+Quedarse!G38)/13,(SUM(Quedarse!G7:G14)+4*Quedarse!G15+Quedarse!G38)/13)</f>
        <v>-0.29466794283151476</v>
      </c>
      <c r="H5" s="4">
        <f>IF('Jugada Óptima'!$N$4="Si, todas",2*(SUM(Quedarse!H7:H14)+4*Quedarse!H15+Quedarse!H38)/13,(SUM(Quedarse!H7:H14)+4*Quedarse!H15+Quedarse!H38)/13)</f>
        <v>-0.42353789688889248</v>
      </c>
      <c r="I5" s="4">
        <f>IF('Jugada Óptima'!$N$4="Si, todas",2*(SUM(Quedarse!I7:I14)+4*Quedarse!I15+Quedarse!I38)/13,(SUM(Quedarse!I7:I14)+4*Quedarse!I15+Quedarse!I38)/13)</f>
        <v>-0.47853675110024457</v>
      </c>
      <c r="J5" s="4">
        <f>IF('Jugada Óptima'!$N$4="Si, todas",2*(SUM(Quedarse!J7:J14)+4*Quedarse!J15+Quedarse!J38)/13,(SUM(Quedarse!J7:J14)+4*Quedarse!J15+Quedarse!J38)/13)</f>
        <v>-0.47543280319012682</v>
      </c>
      <c r="K5" s="4">
        <f>IF('Jugada Óptima'!$N$4="Si, todas",2*(SUM(Quedarse!K7:K14)+4*Quedarse!K15+Quedarse!K38)/13,(SUM(Quedarse!K7:K14)+4*Quedarse!K15+Quedarse!K38)/13)</f>
        <v>-0.56522607485201704</v>
      </c>
    </row>
    <row r="6" spans="1:11" x14ac:dyDescent="0.3">
      <c r="A6">
        <v>8</v>
      </c>
      <c r="B6" s="4">
        <f>IF('Jugada Óptima'!$N$4="Si, todas",2*(SUM(Quedarse!B8:B15)+4*Quedarse!B16+Quedarse!B39)/13,(SUM(Quedarse!B8:B15)+4*Quedarse!B16+Quedarse!B39)/13)</f>
        <v>-0.10224526024941093</v>
      </c>
      <c r="C6" s="4">
        <f>IF('Jugada Óptima'!$N$4="Si, todas",2*(SUM(Quedarse!C8:C15)+4*Quedarse!C16+Quedarse!C39)/13,(SUM(Quedarse!C8:C15)+4*Quedarse!C16+Quedarse!C39)/13)</f>
        <v>-6.8108047547043388E-2</v>
      </c>
      <c r="D6" s="4">
        <f>IF('Jugada Óptima'!$N$4="Si, todas",2*(SUM(Quedarse!D8:D15)+4*Quedarse!D16+Quedarse!D39)/13,(SUM(Quedarse!D8:D15)+4*Quedarse!D16+Quedarse!D39)/13)</f>
        <v>-3.3186035576329181E-2</v>
      </c>
      <c r="E6" s="4">
        <f>IF('Jugada Óptima'!$N$4="Si, todas",2*(SUM(Quedarse!E8:E15)+4*Quedarse!E16+Quedarse!E39)/13,(SUM(Quedarse!E8:E15)+4*Quedarse!E16+Quedarse!E39)/13)</f>
        <v>1.728221742487802E-3</v>
      </c>
      <c r="F6" s="4">
        <f>IF('Jugada Óptima'!$N$4="Si, todas",2*(SUM(Quedarse!F8:F15)+4*Quedarse!F16+Quedarse!F39)/13,(SUM(Quedarse!F8:F15)+4*Quedarse!F16+Quedarse!F39)/13)</f>
        <v>4.350759906447884E-2</v>
      </c>
      <c r="G6" s="4">
        <f>IF('Jugada Óptima'!$N$4="Si, todas",2*(SUM(Quedarse!G8:G15)+4*Quedarse!G16+Quedarse!G39)/13,(SUM(Quedarse!G8:G15)+4*Quedarse!G16+Quedarse!G39)/13)</f>
        <v>-9.3864777486276058E-2</v>
      </c>
      <c r="H6" s="4">
        <f>IF('Jugada Óptima'!$N$4="Si, todas",2*(SUM(Quedarse!H8:H15)+4*Quedarse!H16+Quedarse!H39)/13,(SUM(Quedarse!H8:H15)+4*Quedarse!H16+Quedarse!H39)/13)</f>
        <v>-0.22599342436681372</v>
      </c>
      <c r="I6" s="4">
        <f>IF('Jugada Óptima'!$N$4="Si, todas",2*(SUM(Quedarse!I8:I15)+4*Quedarse!I16+Quedarse!I39)/13,(SUM(Quedarse!I8:I15)+4*Quedarse!I16+Quedarse!I39)/13)</f>
        <v>-0.35925066747608736</v>
      </c>
      <c r="J6" s="4">
        <f>IF('Jugada Óptima'!$N$4="Si, todas",2*(SUM(Quedarse!J8:J15)+4*Quedarse!J16+Quedarse!J39)/13,(SUM(Quedarse!J8:J15)+4*Quedarse!J16+Quedarse!J39)/13)</f>
        <v>-0.37329382621106405</v>
      </c>
      <c r="K6" s="4">
        <f>IF('Jugada Óptima'!$N$4="Si, todas",2*(SUM(Quedarse!K8:K15)+4*Quedarse!K16+Quedarse!K39)/13,(SUM(Quedarse!K8:K15)+4*Quedarse!K16+Quedarse!K39)/13)</f>
        <v>-0.40537297511367049</v>
      </c>
    </row>
    <row r="7" spans="1:11" x14ac:dyDescent="0.3">
      <c r="A7">
        <v>9</v>
      </c>
      <c r="B7" s="4">
        <f>IF('Jugada Óptima'!$N$4="Si, 9-11",2*(SUM(Quedarse!B9:B16)+4*Quedarse!B17+Quedarse!B40)/13,2*(SUM(Quedarse!B9:B16)+4*Quedarse!B17+Quedarse!B40)/13)</f>
        <v>6.1118503166597012E-2</v>
      </c>
      <c r="C7" s="4">
        <f>IF('Jugada Óptima'!$N$4="Si, 9-11",2*(SUM(Quedarse!C9:C16)+4*Quedarse!C17+Quedarse!C40)/13,2*(SUM(Quedarse!C9:C16)+4*Quedarse!C17+Quedarse!C40)/13)</f>
        <v>0.12081635332999649</v>
      </c>
      <c r="D7" s="4">
        <f>IF('Jugada Óptima'!$N$4="Si, 9-11",2*(SUM(Quedarse!D9:D16)+4*Quedarse!D17+Quedarse!D40)/13,2*(SUM(Quedarse!D9:D16)+4*Quedarse!D17+Quedarse!D40)/13)</f>
        <v>0.18194893405242166</v>
      </c>
      <c r="E7" s="4">
        <f>IF('Jugada Óptima'!$N$4="Si, 9-11",2*(SUM(Quedarse!E9:E16)+4*Quedarse!E17+Quedarse!E40)/13,2*(SUM(Quedarse!E9:E16)+4*Quedarse!E17+Quedarse!E40)/13)</f>
        <v>0.24305722487303633</v>
      </c>
      <c r="F7" s="4">
        <f>IF('Jugada Óptima'!$N$4="Si, 9-11",2*(SUM(Quedarse!F9:F16)+4*Quedarse!F17+Quedarse!F40)/13,2*(SUM(Quedarse!F9:F16)+4*Quedarse!F17+Quedarse!F40)/13)</f>
        <v>0.31705474570166703</v>
      </c>
      <c r="G7" s="4">
        <f>IF('Jugada Óptima'!$N$4="Si, 9-11",2*(SUM(Quedarse!G9:G16)+4*Quedarse!G17+Quedarse!G40)/13,2*(SUM(Quedarse!G9:G16)+4*Quedarse!G17+Quedarse!G40)/13)</f>
        <v>0.10425035196048602</v>
      </c>
      <c r="H7" s="4">
        <f>IF('Jugada Óptima'!$N$4="Si, 9-11",2*(SUM(Quedarse!H9:H16)+4*Quedarse!H17+Quedarse!H40)/13,2*(SUM(Quedarse!H9:H16)+4*Quedarse!H17+Quedarse!H40)/13)</f>
        <v>-2.6442289648669331E-2</v>
      </c>
      <c r="I7" s="4">
        <f>IF('Jugada Óptima'!$N$4="Si, 9-11",2*(SUM(Quedarse!I9:I16)+4*Quedarse!I17+Quedarse!I40)/13,2*(SUM(Quedarse!I9:I16)+4*Quedarse!I17+Quedarse!I40)/13)</f>
        <v>-0.30099565908098236</v>
      </c>
      <c r="J7" s="4">
        <f>IF('Jugada Óptima'!$N$4="Si, 9-11",2*(SUM(Quedarse!J9:J16)+4*Quedarse!J17+Quedarse!J40)/13,2*(SUM(Quedarse!J9:J16)+4*Quedarse!J17+Quedarse!J40)/13)</f>
        <v>-0.46670671382825923</v>
      </c>
      <c r="K7" s="4">
        <f>IF('Jugada Óptima'!$N$4="Si, 9-11",2*(SUM(Quedarse!K9:K16)+4*Quedarse!K17+Quedarse!K40)/13,2*(SUM(Quedarse!K9:K16)+4*Quedarse!K17+Quedarse!K40)/13)</f>
        <v>-0.4329113508457943</v>
      </c>
    </row>
    <row r="8" spans="1:11" x14ac:dyDescent="0.3">
      <c r="A8">
        <v>10</v>
      </c>
      <c r="B8" s="4">
        <f>IF('Jugada Óptima'!$N$4="Si, 9-11",2*(SUM(Quedarse!B10:B17)+4*Quedarse!B18+Quedarse!B41)/13,2*(SUM(Quedarse!B10:B17)+4*Quedarse!B18+Quedarse!B41)/13)</f>
        <v>0.3589394124422991</v>
      </c>
      <c r="C8" s="4">
        <f>IF('Jugada Óptima'!$N$4="Si, 9-11",2*(SUM(Quedarse!C10:C17)+4*Quedarse!C18+Quedarse!C41)/13,2*(SUM(Quedarse!C10:C17)+4*Quedarse!C18+Quedarse!C41)/13)</f>
        <v>0.40932067017593915</v>
      </c>
      <c r="D8" s="4">
        <f>IF('Jugada Óptima'!$N$4="Si, 9-11",2*(SUM(Quedarse!D10:D17)+4*Quedarse!D18+Quedarse!D41)/13,2*(SUM(Quedarse!D10:D17)+4*Quedarse!D18+Quedarse!D41)/13)</f>
        <v>0.460940243794354</v>
      </c>
      <c r="E8" s="4">
        <f>IF('Jugada Óptima'!$N$4="Si, 9-11",2*(SUM(Quedarse!E10:E17)+4*Quedarse!E18+Quedarse!E41)/13,2*(SUM(Quedarse!E10:E17)+4*Quedarse!E18+Quedarse!E41)/13)</f>
        <v>0.51251710900326775</v>
      </c>
      <c r="F8" s="4">
        <f>IF('Jugada Óptima'!$N$4="Si, 9-11",2*(SUM(Quedarse!F10:F17)+4*Quedarse!F18+Quedarse!F41)/13,2*(SUM(Quedarse!F10:F17)+4*Quedarse!F18+Quedarse!F41)/13)</f>
        <v>0.57559016859776868</v>
      </c>
      <c r="G8" s="4">
        <f>IF('Jugada Óptima'!$N$4="Si, 9-11",2*(SUM(Quedarse!G10:G17)+4*Quedarse!G18+Quedarse!G41)/13,2*(SUM(Quedarse!G10:G17)+4*Quedarse!G18+Quedarse!G41)/13)</f>
        <v>0.39241245528243773</v>
      </c>
      <c r="H8" s="4">
        <f>IF('Jugada Óptima'!$N$4="Si, 9-11",2*(SUM(Quedarse!H10:H17)+4*Quedarse!H18+Quedarse!H41)/13,2*(SUM(Quedarse!H10:H17)+4*Quedarse!H18+Quedarse!H41)/13)</f>
        <v>0.28663571688628381</v>
      </c>
      <c r="I8" s="4">
        <f>IF('Jugada Óptima'!$N$4="Si, 9-11",2*(SUM(Quedarse!I10:I17)+4*Quedarse!I18+Quedarse!I41)/13,2*(SUM(Quedarse!I10:I17)+4*Quedarse!I18+Quedarse!I41)/13)</f>
        <v>0.14432836838077112</v>
      </c>
      <c r="J8" s="4">
        <f>IF('Jugada Óptima'!$N$4="Si, 9-11",2*(SUM(Quedarse!J10:J17)+4*Quedarse!J18+Quedarse!J41)/13,2*(SUM(Quedarse!J10:J17)+4*Quedarse!J18+Quedarse!J41)/13)</f>
        <v>-8.6586880345447086E-3</v>
      </c>
      <c r="K8" s="4">
        <f>IF('Jugada Óptima'!$N$4="Si, 9-11",2*(SUM(Quedarse!K10:K17)+4*Quedarse!K18+Quedarse!K41)/13,2*(SUM(Quedarse!K10:K17)+4*Quedarse!K18+Quedarse!K41)/13)</f>
        <v>-1.4042368653411651E-2</v>
      </c>
    </row>
    <row r="9" spans="1:11" x14ac:dyDescent="0.3">
      <c r="A9">
        <v>11</v>
      </c>
      <c r="B9" s="4">
        <f>IF('Jugada Óptima'!$N$4="Si, 9-11",2*(SUM(Quedarse!B11:B18)+4*Quedarse!B19+Quedarse!B42)/13,2*(SUM(Quedarse!B11:B18)+4*Quedarse!B19+Quedarse!B42)/13)</f>
        <v>0.47064092333946889</v>
      </c>
      <c r="C9" s="4">
        <f>IF('Jugada Óptima'!$N$4="Si, 9-11",2*(SUM(Quedarse!C11:C18)+4*Quedarse!C19+Quedarse!C42)/13,2*(SUM(Quedarse!C11:C18)+4*Quedarse!C19+Quedarse!C42)/13)</f>
        <v>0.51779525312221664</v>
      </c>
      <c r="D9" s="4">
        <f>IF('Jugada Óptima'!$N$4="Si, 9-11",2*(SUM(Quedarse!D11:D18)+4*Quedarse!D19+Quedarse!D42)/13,2*(SUM(Quedarse!D11:D18)+4*Quedarse!D19+Quedarse!D42)/13)</f>
        <v>0.56604055041797607</v>
      </c>
      <c r="E9" s="4">
        <f>IF('Jugada Óptima'!$N$4="Si, 9-11",2*(SUM(Quedarse!E11:E18)+4*Quedarse!E19+Quedarse!E42)/13,2*(SUM(Quedarse!E11:E18)+4*Quedarse!E19+Quedarse!E42)/13)</f>
        <v>0.61469901790902803</v>
      </c>
      <c r="F9" s="4">
        <f>IF('Jugada Óptima'!$N$4="Si, 9-11",2*(SUM(Quedarse!F11:F18)+4*Quedarse!F19+Quedarse!F42)/13,2*(SUM(Quedarse!F11:F18)+4*Quedarse!F19+Quedarse!F42)/13)</f>
        <v>0.66738009490756967</v>
      </c>
      <c r="G9" s="4">
        <f>IF('Jugada Óptima'!$N$4="Si, 9-11",2*(SUM(Quedarse!G11:G18)+4*Quedarse!G19+Quedarse!G42)/13,2*(SUM(Quedarse!G11:G18)+4*Quedarse!G19+Quedarse!G42)/13)</f>
        <v>0.46288894886429094</v>
      </c>
      <c r="H9" s="4">
        <f>IF('Jugada Óptima'!$N$4="Si, 9-11",2*(SUM(Quedarse!H11:H18)+4*Quedarse!H19+Quedarse!H42)/13,2*(SUM(Quedarse!H11:H18)+4*Quedarse!H19+Quedarse!H42)/13)</f>
        <v>0.35069259087031501</v>
      </c>
      <c r="I9" s="4">
        <f>IF('Jugada Óptima'!$N$4="Si, 9-11",2*(SUM(Quedarse!I11:I18)+4*Quedarse!I19+Quedarse!I42)/13,2*(SUM(Quedarse!I11:I18)+4*Quedarse!I19+Quedarse!I42)/13)</f>
        <v>0.22778342315245487</v>
      </c>
      <c r="J9" s="4">
        <f>IF('Jugada Óptima'!$N$4="Si, 9-11",2*(SUM(Quedarse!J11:J18)+4*Quedarse!J19+Quedarse!J42)/13,2*(SUM(Quedarse!J11:J18)+4*Quedarse!J19+Quedarse!J42)/13)</f>
        <v>0.1796887274111463</v>
      </c>
      <c r="K9" s="4">
        <f>IF('Jugada Óptima'!$N$4="Si, 9-11",2*(SUM(Quedarse!K11:K18)+4*Quedarse!K19+Quedarse!K42)/13,2*(SUM(Quedarse!K11:K18)+4*Quedarse!K19+Quedarse!K42)/13)</f>
        <v>0.10906077977909699</v>
      </c>
    </row>
    <row r="10" spans="1:11" x14ac:dyDescent="0.3">
      <c r="A10">
        <v>12</v>
      </c>
      <c r="B10" s="4">
        <f>IF('Jugada Óptima'!$N$4="Si, todas",2*(SUM(Quedarse!B11:B19)+4*Quedarse!B20)/13,(SUM(Quedarse!B11:B19)+4*Quedarse!B20)/13-0.0001)</f>
        <v>-0.25348998596663808</v>
      </c>
      <c r="C10" s="4">
        <f>IF('Jugada Óptima'!$N$4="Si, todas",2*(SUM(Quedarse!C11:C19)+4*Quedarse!C20)/13,(SUM(Quedarse!C11:C19)+4*Quedarse!C20)/13-0.0001)</f>
        <v>-0.23379089979808659</v>
      </c>
      <c r="D10" s="4">
        <f>IF('Jugada Óptima'!$N$4="Si, todas",2*(SUM(Quedarse!D11:D19)+4*Quedarse!D20)/13,(SUM(Quedarse!D11:D19)+4*Quedarse!D20)/13-0.0001)</f>
        <v>-0.21363655324507694</v>
      </c>
      <c r="E10" s="4">
        <f>IF('Jugada Óptima'!$N$4="Si, todas",2*(SUM(Quedarse!E11:E19)+4*Quedarse!E20)/13,(SUM(Quedarse!E11:E19)+4*Quedarse!E20)/13-0.0001)</f>
        <v>-0.19337116942628338</v>
      </c>
      <c r="F10" s="4">
        <f>IF('Jugada Óptima'!$N$4="Si, todas",2*(SUM(Quedarse!F11:F19)+4*Quedarse!F20)/13,(SUM(Quedarse!F11:F19)+4*Quedarse!F20)/13-0.0001)</f>
        <v>-0.17062619990757943</v>
      </c>
      <c r="G10" s="4">
        <f>IF('Jugada Óptima'!$N$4="Si, todas",2*(SUM(Quedarse!G11:G19)+4*Quedarse!G20)/13,(SUM(Quedarse!G11:G19)+4*Quedarse!G20)/13-0.0001)</f>
        <v>-0.25345581053836502</v>
      </c>
      <c r="H10" s="4">
        <f>IF('Jugada Óptima'!$N$4="Si, todas",2*(SUM(Quedarse!H11:H19)+4*Quedarse!H20)/13,(SUM(Quedarse!H11:H19)+4*Quedarse!H20)/13-0.0001)</f>
        <v>-0.30793044641517181</v>
      </c>
      <c r="I10" s="4">
        <f>IF('Jugada Óptima'!$N$4="Si, todas",2*(SUM(Quedarse!I11:I19)+4*Quedarse!I20)/13,(SUM(Quedarse!I11:I19)+4*Quedarse!I20)/13-0.0001)</f>
        <v>-0.36885281052458974</v>
      </c>
      <c r="J10" s="4">
        <f>IF('Jugada Óptima'!$N$4="Si, todas",2*(SUM(Quedarse!J11:J19)+4*Quedarse!J20)/13,(SUM(Quedarse!J11:J19)+4*Quedarse!J20)/13-0.0001)</f>
        <v>-0.39852029520262067</v>
      </c>
      <c r="K10" s="4">
        <f>IF('Jugada Óptima'!$N$4="Si, todas",2*(SUM(Quedarse!K11:K19)+4*Quedarse!K20)/13,(SUM(Quedarse!K11:K19)+4*Quedarse!K20)/13-0.0001)</f>
        <v>-0.41477196853933634</v>
      </c>
    </row>
    <row r="11" spans="1:11" x14ac:dyDescent="0.3">
      <c r="A11">
        <v>13</v>
      </c>
      <c r="B11" s="4">
        <f>IF('Jugada Óptima'!$N$4="Si, todas",2*(SUM(Quedarse!B12:B20)+4*Quedarse!B21)/13,(SUM(Quedarse!B12:B20)+4*Quedarse!B21)/13-0.0001)</f>
        <v>-0.30789123771977056</v>
      </c>
      <c r="C11" s="4">
        <f>IF('Jugada Óptima'!$N$4="Si, todas",2*(SUM(Quedarse!C12:C20)+4*Quedarse!C21)/13,(SUM(Quedarse!C12:C20)+4*Quedarse!C21)/13-0.0001)</f>
        <v>-0.29131011293380094</v>
      </c>
      <c r="D11" s="4">
        <f>IF('Jugada Óptima'!$N$4="Si, todas",2*(SUM(Quedarse!D12:D20)+4*Quedarse!D21)/13,(SUM(Quedarse!D12:D20)+4*Quedarse!D21)/13-0.0001)</f>
        <v>-0.27432400639931431</v>
      </c>
      <c r="E11" s="4">
        <f>IF('Jugada Óptima'!$N$4="Si, todas",2*(SUM(Quedarse!E12:E20)+4*Quedarse!E21)/13,(SUM(Quedarse!E12:E20)+4*Quedarse!E21)/13-0.0001)</f>
        <v>-0.2574332724389391</v>
      </c>
      <c r="F11" s="4">
        <f>IF('Jugada Óptima'!$N$4="Si, todas",2*(SUM(Quedarse!F12:F20)+4*Quedarse!F21)/13,(SUM(Quedarse!F12:F20)+4*Quedarse!F21)/13-0.0001)</f>
        <v>-0.23572627561296372</v>
      </c>
      <c r="G11" s="4">
        <f>IF('Jugada Óptima'!$N$4="Si, todas",2*(SUM(Quedarse!G12:G20)+4*Quedarse!G21)/13,(SUM(Quedarse!G12:G20)+4*Quedarse!G21)/13-0.0001)</f>
        <v>-0.29381156567090866</v>
      </c>
      <c r="H11" s="4">
        <f>IF('Jugada Óptima'!$N$4="Si, todas",2*(SUM(Quedarse!H12:H20)+4*Quedarse!H21)/13,(SUM(Quedarse!H12:H20)+4*Quedarse!H21)/13-0.0001)</f>
        <v>-0.34558294522304739</v>
      </c>
      <c r="I11" s="4">
        <f>IF('Jugada Óptima'!$N$4="Si, todas",2*(SUM(Quedarse!I12:I20)+4*Quedarse!I21)/13,(SUM(Quedarse!I12:I20)+4*Quedarse!I21)/13-0.0001)</f>
        <v>-0.40399514274527365</v>
      </c>
      <c r="J11" s="4">
        <f>IF('Jugada Óptima'!$N$4="Si, todas",2*(SUM(Quedarse!J12:J20)+4*Quedarse!J21)/13,(SUM(Quedarse!J12:J20)+4*Quedarse!J21)/13-0.0001)</f>
        <v>-0.43387180797223718</v>
      </c>
      <c r="K11" s="4">
        <f>IF('Jugada Óptima'!$N$4="Si, todas",2*(SUM(Quedarse!K12:K20)+4*Quedarse!K21)/13,(SUM(Quedarse!K12:K20)+4*Quedarse!K21)/13-0.0001)</f>
        <v>-0.44039113971737398</v>
      </c>
    </row>
    <row r="12" spans="1:11" x14ac:dyDescent="0.3">
      <c r="A12">
        <v>14</v>
      </c>
      <c r="B12" s="4">
        <f>IF('Jugada Óptima'!$N$4="Si, todas",2*(SUM(Quedarse!B13:B21)+4*Quedarse!B22)/13,(SUM(Quedarse!B13:B21)+4*Quedarse!B22)/13-0.0001)</f>
        <v>-0.3622924894729031</v>
      </c>
      <c r="C12" s="4">
        <f>IF('Jugada Óptima'!$N$4="Si, todas",2*(SUM(Quedarse!C13:C21)+4*Quedarse!C22)/13,(SUM(Quedarse!C13:C21)+4*Quedarse!C22)/13-0.0001)</f>
        <v>-0.34882932606951528</v>
      </c>
      <c r="D12" s="4">
        <f>IF('Jugada Óptima'!$N$4="Si, todas",2*(SUM(Quedarse!D13:D21)+4*Quedarse!D22)/13,(SUM(Quedarse!D13:D21)+4*Quedarse!D22)/13-0.0001)</f>
        <v>-0.33501145955355166</v>
      </c>
      <c r="E12" s="4">
        <f>IF('Jugada Óptima'!$N$4="Si, todas",2*(SUM(Quedarse!E13:E21)+4*Quedarse!E22)/13,(SUM(Quedarse!E13:E21)+4*Quedarse!E22)/13-0.0001)</f>
        <v>-0.3214953754515949</v>
      </c>
      <c r="F12" s="4">
        <f>IF('Jugada Óptima'!$N$4="Si, todas",2*(SUM(Quedarse!F13:F21)+4*Quedarse!F22)/13,(SUM(Quedarse!F13:F21)+4*Quedarse!F22)/13-0.0001)</f>
        <v>-0.30082635131834801</v>
      </c>
      <c r="G12" s="4">
        <f>IF('Jugada Óptima'!$N$4="Si, todas",2*(SUM(Quedarse!G13:G21)+4*Quedarse!G22)/13,(SUM(Quedarse!G13:G21)+4*Quedarse!G22)/13-0.0001)</f>
        <v>-0.33416732080345229</v>
      </c>
      <c r="H12" s="4">
        <f>IF('Jugada Óptima'!$N$4="Si, todas",2*(SUM(Quedarse!H13:H21)+4*Quedarse!H22)/13,(SUM(Quedarse!H13:H21)+4*Quedarse!H22)/13-0.0001)</f>
        <v>-0.38323544403092302</v>
      </c>
      <c r="I12" s="4">
        <f>IF('Jugada Óptima'!$N$4="Si, todas",2*(SUM(Quedarse!I13:I21)+4*Quedarse!I22)/13,(SUM(Quedarse!I13:I21)+4*Quedarse!I22)/13-0.0001)</f>
        <v>-0.43913747496595751</v>
      </c>
      <c r="J12" s="4">
        <f>IF('Jugada Óptima'!$N$4="Si, todas",2*(SUM(Quedarse!J13:J21)+4*Quedarse!J22)/13,(SUM(Quedarse!J13:J21)+4*Quedarse!J22)/13-0.0001)</f>
        <v>-0.46922332074185374</v>
      </c>
      <c r="K12" s="4">
        <f>IF('Jugada Óptima'!$N$4="Si, todas",2*(SUM(Quedarse!K13:K21)+4*Quedarse!K22)/13,(SUM(Quedarse!K13:K21)+4*Quedarse!K22)/13-0.0001)</f>
        <v>-0.46601031089541167</v>
      </c>
    </row>
    <row r="13" spans="1:11" x14ac:dyDescent="0.3">
      <c r="A13">
        <v>15</v>
      </c>
      <c r="B13" s="4">
        <f>IF('Jugada Óptima'!$N$4="Si, todas",2*(SUM(Quedarse!B14:B22)+4*Quedarse!B23)/13,(SUM(Quedarse!B14:B22)+4*Quedarse!B23)/13-0.0001)</f>
        <v>-0.41669374122603559</v>
      </c>
      <c r="C13" s="4">
        <f>IF('Jugada Óptima'!$N$4="Si, todas",2*(SUM(Quedarse!C14:C22)+4*Quedarse!C23)/13,(SUM(Quedarse!C14:C22)+4*Quedarse!C23)/13-0.0001)</f>
        <v>-0.40634853920522962</v>
      </c>
      <c r="D13" s="4">
        <f>IF('Jugada Óptima'!$N$4="Si, todas",2*(SUM(Quedarse!D14:D22)+4*Quedarse!D23)/13,(SUM(Quedarse!D14:D22)+4*Quedarse!D23)/13-0.0001)</f>
        <v>-0.39569891270778901</v>
      </c>
      <c r="E13" s="4">
        <f>IF('Jugada Óptima'!$N$4="Si, todas",2*(SUM(Quedarse!E14:E22)+4*Quedarse!E23)/13,(SUM(Quedarse!E14:E22)+4*Quedarse!E23)/13-0.0001)</f>
        <v>-0.38555747846425065</v>
      </c>
      <c r="F13" s="4">
        <f>IF('Jugada Óptima'!$N$4="Si, todas",2*(SUM(Quedarse!F14:F22)+4*Quedarse!F23)/13,(SUM(Quedarse!F14:F22)+4*Quedarse!F23)/13-0.0001)</f>
        <v>-0.36592642702373224</v>
      </c>
      <c r="G13" s="4">
        <f>IF('Jugada Óptima'!$N$4="Si, todas",2*(SUM(Quedarse!G14:G22)+4*Quedarse!G23)/13,(SUM(Quedarse!G14:G22)+4*Quedarse!G23)/13-0.0001)</f>
        <v>-0.37452307593599582</v>
      </c>
      <c r="H13" s="4">
        <f>IF('Jugada Óptima'!$N$4="Si, todas",2*(SUM(Quedarse!H14:H22)+4*Quedarse!H23)/13,(SUM(Quedarse!H14:H22)+4*Quedarse!H23)/13-0.0001)</f>
        <v>-0.4208879428387986</v>
      </c>
      <c r="I13" s="4">
        <f>IF('Jugada Óptima'!$N$4="Si, todas",2*(SUM(Quedarse!I14:I22)+4*Quedarse!I23)/13,(SUM(Quedarse!I14:I22)+4*Quedarse!I23)/13-0.0001)</f>
        <v>-0.47427980718664142</v>
      </c>
      <c r="J13" s="4">
        <f>IF('Jugada Óptima'!$N$4="Si, todas",2*(SUM(Quedarse!J14:J22)+4*Quedarse!J23)/13,(SUM(Quedarse!J14:J22)+4*Quedarse!J23)/13-0.0001)</f>
        <v>-0.50457483351147026</v>
      </c>
      <c r="K13" s="4">
        <f>IF('Jugada Óptima'!$N$4="Si, todas",2*(SUM(Quedarse!K14:K22)+4*Quedarse!K23)/13,(SUM(Quedarse!K14:K22)+4*Quedarse!K23)/13-0.0001)</f>
        <v>-0.49162948207344936</v>
      </c>
    </row>
    <row r="14" spans="1:11" x14ac:dyDescent="0.3">
      <c r="A14">
        <v>16</v>
      </c>
      <c r="B14" s="4">
        <f>IF('Jugada Óptima'!$N$4="Si, todas",2*(SUM(Quedarse!B15:B23)+4*Quedarse!B24)/13,(SUM(Quedarse!B15:B23)+4*Quedarse!B24)/13-0.0001)</f>
        <v>-0.47109499297916807</v>
      </c>
      <c r="C14" s="4">
        <f>IF('Jugada Óptima'!$N$4="Si, todas",2*(SUM(Quedarse!C15:C23)+4*Quedarse!C24)/13,(SUM(Quedarse!C15:C23)+4*Quedarse!C24)/13-0.0001)</f>
        <v>-0.46386775234094402</v>
      </c>
      <c r="D14" s="4">
        <f>IF('Jugada Óptima'!$N$4="Si, todas",2*(SUM(Quedarse!D15:D23)+4*Quedarse!D24)/13,(SUM(Quedarse!D15:D23)+4*Quedarse!D24)/13-0.0001)</f>
        <v>-0.45638636586202636</v>
      </c>
      <c r="E14" s="4">
        <f>IF('Jugada Óptima'!$N$4="Si, todas",2*(SUM(Quedarse!E15:E23)+4*Quedarse!E24)/13,(SUM(Quedarse!E15:E23)+4*Quedarse!E24)/13-0.0001)</f>
        <v>-0.44961958147690639</v>
      </c>
      <c r="F14" s="4">
        <f>IF('Jugada Óptima'!$N$4="Si, todas",2*(SUM(Quedarse!F15:F23)+4*Quedarse!F24)/13,(SUM(Quedarse!F15:F23)+4*Quedarse!F24)/13-0.0001)</f>
        <v>-0.43102650272911658</v>
      </c>
      <c r="G14" s="4">
        <f>IF('Jugada Óptima'!$N$4="Si, todas",2*(SUM(Quedarse!G15:G23)+4*Quedarse!G24)/13,(SUM(Quedarse!G15:G23)+4*Quedarse!G24)/13-0.0001)</f>
        <v>-0.41487883106853946</v>
      </c>
      <c r="H14" s="4">
        <f>IF('Jugada Óptima'!$N$4="Si, todas",2*(SUM(Quedarse!H15:H23)+4*Quedarse!H24)/13,(SUM(Quedarse!H15:H23)+4*Quedarse!H24)/13-0.0001)</f>
        <v>-0.45854044164667418</v>
      </c>
      <c r="I14" s="4">
        <f>IF('Jugada Óptima'!$N$4="Si, todas",2*(SUM(Quedarse!I15:I23)+4*Quedarse!I24)/13,(SUM(Quedarse!I15:I23)+4*Quedarse!I24)/13-0.0001)</f>
        <v>-0.50942213940732528</v>
      </c>
      <c r="J14" s="4">
        <f>IF('Jugada Óptima'!$N$4="Si, todas",2*(SUM(Quedarse!J15:J23)+4*Quedarse!J24)/13,(SUM(Quedarse!J15:J23)+4*Quedarse!J24)/13-0.0001)</f>
        <v>-0.53992634628108682</v>
      </c>
      <c r="K14" s="4">
        <f>IF('Jugada Óptima'!$N$4="Si, todas",2*(SUM(Quedarse!K15:K23)+4*Quedarse!K24)/13,(SUM(Quedarse!K15:K23)+4*Quedarse!K24)/13-0.0001)</f>
        <v>-0.51724865325148706</v>
      </c>
    </row>
    <row r="15" spans="1:11" x14ac:dyDescent="0.3">
      <c r="A15">
        <v>17</v>
      </c>
      <c r="B15" s="4">
        <f>IF('Jugada Óptima'!$N$4="Si, todas",2*(SUM(Quedarse!B16:B24)+4*Quedarse!B25)/13,(SUM(Quedarse!B16:B24)+4*Quedarse!B25)/13-0.0001)</f>
        <v>-0.5362507939267418</v>
      </c>
      <c r="C15" s="4">
        <f>IF('Jugada Óptima'!$N$4="Si, todas",2*(SUM(Quedarse!C16:C24)+4*Quedarse!C25)/13,(SUM(Quedarse!C16:C24)+4*Quedarse!C25)/13-0.0001)</f>
        <v>-0.53177419530828451</v>
      </c>
      <c r="D15" s="4">
        <f>IF('Jugada Óptima'!$N$4="Si, todas",2*(SUM(Quedarse!D16:D24)+4*Quedarse!D25)/13,(SUM(Quedarse!D16:D24)+4*Quedarse!D25)/13-0.0001)</f>
        <v>-0.52711149100469434</v>
      </c>
      <c r="E15" s="4">
        <f>IF('Jugada Óptima'!$N$4="Si, todas",2*(SUM(Quedarse!E16:E24)+4*Quedarse!E25)/13,(SUM(Quedarse!E16:E24)+4*Quedarse!E25)/13-0.0001)</f>
        <v>-0.52308562951037374</v>
      </c>
      <c r="F15" s="4">
        <f>IF('Jugada Óptima'!$N$4="Si, todas",2*(SUM(Quedarse!F16:F24)+4*Quedarse!F25)/13,(SUM(Quedarse!F16:F24)+4*Quedarse!F25)/13-0.0001)</f>
        <v>-0.50885259201168132</v>
      </c>
      <c r="G15" s="4">
        <f>IF('Jugada Óptima'!$N$4="Si, todas",2*(SUM(Quedarse!G16:G24)+4*Quedarse!G25)/13,(SUM(Quedarse!G16:G24)+4*Quedarse!G25)/13-0.0001)</f>
        <v>-0.48358583187756293</v>
      </c>
      <c r="H15" s="4">
        <f>IF('Jugada Óptima'!$N$4="Si, todas",2*(SUM(Quedarse!H16:H24)+4*Quedarse!H25)/13,(SUM(Quedarse!H16:H24)+4*Quedarse!H25)/13-0.0001)</f>
        <v>-0.50608267464294743</v>
      </c>
      <c r="I15" s="4">
        <f>IF('Jugada Óptima'!$N$4="Si, todas",2*(SUM(Quedarse!I16:I24)+4*Quedarse!I25)/13,(SUM(Quedarse!I16:I24)+4*Quedarse!I25)/13-0.0001)</f>
        <v>-0.55379489020384698</v>
      </c>
      <c r="J15" s="4">
        <f>IF('Jugada Óptima'!$N$4="Si, todas",2*(SUM(Quedarse!J16:J24)+4*Quedarse!J25)/13,(SUM(Quedarse!J16:J24)+4*Quedarse!J25)/13-0.0001)</f>
        <v>-0.58456322059425458</v>
      </c>
      <c r="K15" s="4">
        <f>IF('Jugada Óptima'!$N$4="Si, todas",2*(SUM(Quedarse!K16:K24)+4*Quedarse!K25)/13,(SUM(Quedarse!K16:K24)+4*Quedarse!K25)/13-0.0001)</f>
        <v>-0.55739992440573805</v>
      </c>
    </row>
    <row r="16" spans="1:11" x14ac:dyDescent="0.3">
      <c r="A16">
        <v>18</v>
      </c>
      <c r="B16" s="4">
        <f>IF('Jugada Óptima'!$N$4="Si, todas",2*(SUM(Quedarse!B17:B25)+4*Quedarse!B26)/13,(SUM(Quedarse!B17:B25)+4*Quedarse!B26)/13-0.0001)</f>
        <v>-0.62253863255911768</v>
      </c>
      <c r="C16" s="4">
        <f>IF('Jugada Óptima'!$N$4="Si, todas",2*(SUM(Quedarse!C17:C25)+4*Quedarse!C26)/13,(SUM(Quedarse!C17:C25)+4*Quedarse!C26)/13-0.0001)</f>
        <v>-0.62010497014223143</v>
      </c>
      <c r="D16" s="4">
        <f>IF('Jugada Óptima'!$N$4="Si, todas",2*(SUM(Quedarse!D17:D25)+4*Quedarse!D26)/13,(SUM(Quedarse!D17:D25)+4*Quedarse!D26)/13-0.0001)</f>
        <v>-0.61756183232757789</v>
      </c>
      <c r="E16" s="4">
        <f>IF('Jugada Óptima'!$N$4="Si, todas",2*(SUM(Quedarse!E17:E25)+4*Quedarse!E26)/13,(SUM(Quedarse!E17:E25)+4*Quedarse!E26)/13-0.0001)</f>
        <v>-0.61535956758546428</v>
      </c>
      <c r="F16" s="4">
        <f>IF('Jugada Óptima'!$N$4="Si, todas",2*(SUM(Quedarse!F17:F25)+4*Quedarse!F26)/13,(SUM(Quedarse!F17:F25)+4*Quedarse!F26)/13-0.0001)</f>
        <v>-0.607579047092212</v>
      </c>
      <c r="G16" s="4">
        <f>IF('Jugada Óptima'!$N$4="Si, todas",2*(SUM(Quedarse!G17:G25)+4*Quedarse!G26)/13,(SUM(Quedarse!G17:G25)+4*Quedarse!G26)/13-0.0001)</f>
        <v>-0.59124384474960534</v>
      </c>
      <c r="H16" s="4">
        <f>IF('Jugada Óptima'!$N$4="Si, todas",2*(SUM(Quedarse!H17:H25)+4*Quedarse!H26)/13,(SUM(Quedarse!H17:H25)+4*Quedarse!H26)/13-0.0001)</f>
        <v>-0.59115585530595705</v>
      </c>
      <c r="I16" s="4">
        <f>IF('Jugada Óptima'!$N$4="Si, todas",2*(SUM(Quedarse!I17:I25)+4*Quedarse!I26)/13,(SUM(Quedarse!I17:I25)+4*Quedarse!I26)/13-0.0001)</f>
        <v>-0.61662847815204458</v>
      </c>
      <c r="J16" s="4">
        <f>IF('Jugada Óptima'!$N$4="Si, todas",2*(SUM(Quedarse!J17:J25)+4*Quedarse!J26)/13,(SUM(Quedarse!J17:J25)+4*Quedarse!J26)/13-0.0001)</f>
        <v>-0.64777081799452452</v>
      </c>
      <c r="K16" s="4">
        <f>IF('Jugada Óptima'!$N$4="Si, todas",2*(SUM(Quedarse!K17:K25)+4*Quedarse!K26)/13,(SUM(Quedarse!K17:K25)+4*Quedarse!K26)/13-0.0001)</f>
        <v>-0.62661539551241563</v>
      </c>
    </row>
    <row r="17" spans="1:11" x14ac:dyDescent="0.3">
      <c r="A17">
        <v>19</v>
      </c>
      <c r="B17" s="4">
        <f>IF('Jugada Óptima'!$N$4="Si, todas",2*(SUM(Quedarse!B18:B26)+4*Quedarse!B27)/13,(SUM(Quedarse!B18:B26)+4*Quedarse!B27)/13-0.0001)</f>
        <v>-0.7291774545607016</v>
      </c>
      <c r="C17" s="4">
        <f>IF('Jugada Óptima'!$N$4="Si, todas",2*(SUM(Quedarse!C18:C26)+4*Quedarse!C27)/13,(SUM(Quedarse!C18:C26)+4*Quedarse!C27)/13-0.0001)</f>
        <v>-0.72813288834205914</v>
      </c>
      <c r="D17" s="4">
        <f>IF('Jugada Óptima'!$N$4="Si, todas",2*(SUM(Quedarse!D18:D26)+4*Quedarse!D27)/13,(SUM(Quedarse!D18:D26)+4*Quedarse!D27)/13-0.0001)</f>
        <v>-0.72703713423738525</v>
      </c>
      <c r="E17" s="4">
        <f>IF('Jugada Óptima'!$N$4="Si, todas",2*(SUM(Quedarse!E18:E26)+4*Quedarse!E27)/13,(SUM(Quedarse!E18:E26)+4*Quedarse!E27)/13-0.0001)</f>
        <v>-0.72609126790553224</v>
      </c>
      <c r="F17" s="4">
        <f>IF('Jugada Óptima'!$N$4="Si, todas",2*(SUM(Quedarse!F18:F26)+4*Quedarse!F27)/13,(SUM(Quedarse!F18:F26)+4*Quedarse!F27)/13-0.0001)</f>
        <v>-0.72265420661431357</v>
      </c>
      <c r="G17" s="4">
        <f>IF('Jugada Óptima'!$N$4="Si, todas",2*(SUM(Quedarse!G18:G26)+4*Quedarse!G27)/13,(SUM(Quedarse!G18:G26)+4*Quedarse!G27)/13-0.0001)</f>
        <v>-0.71554972903833092</v>
      </c>
      <c r="H17" s="4">
        <f>IF('Jugada Óptima'!$N$4="Si, todas",2*(SUM(Quedarse!H18:H26)+4*Quedarse!H27)/13,(SUM(Quedarse!H18:H26)+4*Quedarse!H27)/13-0.0001)</f>
        <v>-0.7137599836357027</v>
      </c>
      <c r="I17" s="4">
        <f>IF('Jugada Óptima'!$N$4="Si, todas",2*(SUM(Quedarse!I18:I26)+4*Quedarse!I27)/13,(SUM(Quedarse!I18:I26)+4*Quedarse!I27)/13-0.0001)</f>
        <v>-0.71567438254185844</v>
      </c>
      <c r="J17" s="4">
        <f>IF('Jugada Óptima'!$N$4="Si, todas",2*(SUM(Quedarse!J18:J26)+4*Quedarse!J27)/13,(SUM(Quedarse!J18:J26)+4*Quedarse!J27)/13-0.0001)</f>
        <v>-0.72954913848189695</v>
      </c>
      <c r="K17" s="4">
        <f>IF('Jugada Óptima'!$N$4="Si, todas",2*(SUM(Quedarse!K18:K26)+4*Quedarse!K27)/13,(SUM(Quedarse!K18:K26)+4*Quedarse!K27)/13-0.0001)</f>
        <v>-0.72489506657152003</v>
      </c>
    </row>
    <row r="18" spans="1:11" x14ac:dyDescent="0.3">
      <c r="A18">
        <v>20</v>
      </c>
      <c r="B18" s="4">
        <f>IF('Jugada Óptima'!$N$4="Si, todas",2*(SUM(Quedarse!B19:B27)+4*Quedarse!B28)/13,(SUM(Quedarse!B19:B27)+4*Quedarse!B28)/13-0.0001)</f>
        <v>-0.85533026803891987</v>
      </c>
      <c r="C18" s="4">
        <f>IF('Jugada Óptima'!$N$4="Si, todas",2*(SUM(Quedarse!C19:C27)+4*Quedarse!C28)/13,(SUM(Quedarse!C19:C27)+4*Quedarse!C28)/13-0.0001)</f>
        <v>-0.85507689559217326</v>
      </c>
      <c r="D18" s="4">
        <f>IF('Jugada Óptima'!$N$4="Si, todas",2*(SUM(Quedarse!D19:D27)+4*Quedarse!D28)/13,(SUM(Quedarse!D19:D27)+4*Quedarse!D28)/13-0.0001)</f>
        <v>-0.85481020823339082</v>
      </c>
      <c r="E18" s="4">
        <f>IF('Jugada Óptima'!$N$4="Si, todas",2*(SUM(Quedarse!E19:E27)+4*Quedarse!E28)/13,(SUM(Quedarse!E19:E27)+4*Quedarse!E28)/13-0.0001)</f>
        <v>-0.85458047487728606</v>
      </c>
      <c r="F18" s="4">
        <f>IF('Jugada Óptima'!$N$4="Si, todas",2*(SUM(Quedarse!F19:F27)+4*Quedarse!F28)/13,(SUM(Quedarse!F19:F27)+4*Quedarse!F28)/13-0.0001)</f>
        <v>-0.8537279427813399</v>
      </c>
      <c r="G18" s="4">
        <f>IF('Jugada Óptima'!$N$4="Si, todas",2*(SUM(Quedarse!G19:G27)+4*Quedarse!G28)/13,(SUM(Quedarse!G19:G27)+4*Quedarse!G28)/13-0.0001)</f>
        <v>-0.85195182338734443</v>
      </c>
      <c r="H18" s="4">
        <f>IF('Jugada Óptima'!$N$4="Si, todas",2*(SUM(Quedarse!H19:H27)+4*Quedarse!H28)/13,(SUM(Quedarse!H19:H27)+4*Quedarse!H28)/13-0.0001)</f>
        <v>-0.85159191898584874</v>
      </c>
      <c r="I18" s="4">
        <f>IF('Jugada Óptima'!$N$4="Si, todas",2*(SUM(Quedarse!I19:I27)+4*Quedarse!I28)/13,(SUM(Quedarse!I19:I27)+4*Quedarse!I28)/13-0.0001)</f>
        <v>-0.85093260337328891</v>
      </c>
      <c r="J18" s="4">
        <f>IF('Jugada Óptima'!$N$4="Si, todas",2*(SUM(Quedarse!J19:J27)+4*Quedarse!J28)/13,(SUM(Quedarse!J19:J27)+4*Quedarse!J28)/13-0.0001)</f>
        <v>-0.84912895128714094</v>
      </c>
      <c r="K18" s="4">
        <f>IF('Jugada Óptima'!$N$4="Si, todas",2*(SUM(Quedarse!K19:K27)+4*Quedarse!K28)/13,(SUM(Quedarse!K19:K27)+4*Quedarse!K28)/13-0.0001)</f>
        <v>-0.8522389375830508</v>
      </c>
    </row>
    <row r="19" spans="1:11" x14ac:dyDescent="0.3">
      <c r="A19">
        <v>21</v>
      </c>
      <c r="B19" s="4">
        <f>IF('Jugada Óptima'!$N$4="Si, todas",2*(SUM(Quedarse!B20:B28)+4*Quedarse!B29)/13,(SUM(Quedarse!B20:B28)+4*Quedarse!B29)/13)</f>
        <v>-1</v>
      </c>
      <c r="C19" s="4">
        <f>IF('Jugada Óptima'!$N$4="Si, todas",2*(SUM(Quedarse!C20:C28)+4*Quedarse!C29)/13,(SUM(Quedarse!C20:C28)+4*Quedarse!C29)/13)</f>
        <v>-1</v>
      </c>
      <c r="D19" s="4">
        <f>IF('Jugada Óptima'!$N$4="Si, todas",2*(SUM(Quedarse!D20:D28)+4*Quedarse!D29)/13,(SUM(Quedarse!D20:D28)+4*Quedarse!D29)/13)</f>
        <v>-1</v>
      </c>
      <c r="E19" s="4">
        <f>IF('Jugada Óptima'!$N$4="Si, todas",2*(SUM(Quedarse!E20:E28)+4*Quedarse!E29)/13,(SUM(Quedarse!E20:E28)+4*Quedarse!E29)/13)</f>
        <v>-1</v>
      </c>
      <c r="F19" s="4">
        <f>IF('Jugada Óptima'!$N$4="Si, todas",2*(SUM(Quedarse!F20:F28)+4*Quedarse!F29)/13,(SUM(Quedarse!F20:F28)+4*Quedarse!F29)/13)</f>
        <v>-1</v>
      </c>
      <c r="G19" s="4">
        <f>IF('Jugada Óptima'!$N$4="Si, todas",2*(SUM(Quedarse!G20:G28)+4*Quedarse!G29)/13,(SUM(Quedarse!G20:G28)+4*Quedarse!G29)/13)</f>
        <v>-1</v>
      </c>
      <c r="H19" s="4">
        <f>IF('Jugada Óptima'!$N$4="Si, todas",2*(SUM(Quedarse!H20:H28)+4*Quedarse!H29)/13,(SUM(Quedarse!H20:H28)+4*Quedarse!H29)/13)</f>
        <v>-1</v>
      </c>
      <c r="I19" s="4">
        <f>IF('Jugada Óptima'!$N$4="Si, todas",2*(SUM(Quedarse!I20:I28)+4*Quedarse!I29)/13,(SUM(Quedarse!I20:I28)+4*Quedarse!I29)/13)</f>
        <v>-1</v>
      </c>
      <c r="J19" s="4">
        <f>IF('Jugada Óptima'!$N$4="Si, todas",2*(SUM(Quedarse!J20:J28)+4*Quedarse!J29)/13,(SUM(Quedarse!J20:J28)+4*Quedarse!J29)/13)</f>
        <v>-1</v>
      </c>
      <c r="K19" s="4">
        <f>IF('Jugada Óptima'!$N$4="Si, todas",2*(SUM(Quedarse!K20:K28)+4*Quedarse!K29)/13,(SUM(Quedarse!K20:K28)+4*Quedarse!K29)/13)</f>
        <v>-1</v>
      </c>
    </row>
    <row r="20" spans="1:11" x14ac:dyDescent="0.3">
      <c r="A20">
        <v>22</v>
      </c>
      <c r="B20" s="4">
        <f>+IF('Jugada Óptima'!$N$4="Si, todos",-2,-1)</f>
        <v>-1</v>
      </c>
      <c r="C20" s="4">
        <f>+IF('Jugada Óptima'!$N$4="Si, todos",-2,-1)</f>
        <v>-1</v>
      </c>
      <c r="D20" s="4">
        <f>+IF('Jugada Óptima'!$N$4="Si, todos",-2,-1)</f>
        <v>-1</v>
      </c>
      <c r="E20" s="4">
        <f>+IF('Jugada Óptima'!$N$4="Si, todos",-2,-1)</f>
        <v>-1</v>
      </c>
      <c r="F20" s="4">
        <f>+IF('Jugada Óptima'!$N$4="Si, todos",-2,-1)</f>
        <v>-1</v>
      </c>
      <c r="G20" s="4">
        <f>+IF('Jugada Óptima'!$N$4="Si, todos",-2,-1)</f>
        <v>-1</v>
      </c>
      <c r="H20" s="4">
        <f>+IF('Jugada Óptima'!$N$4="Si, todos",-2,-1)</f>
        <v>-1</v>
      </c>
      <c r="I20" s="4">
        <f>+IF('Jugada Óptima'!$N$4="Si, todos",-2,-1)</f>
        <v>-1</v>
      </c>
      <c r="J20" s="4">
        <f>+IF('Jugada Óptima'!$N$4="Si, todos",-2,-1)</f>
        <v>-1</v>
      </c>
      <c r="K20" s="4">
        <f>+IF('Jugada Óptima'!$N$4="Si, todos",-2,-1)</f>
        <v>-1</v>
      </c>
    </row>
    <row r="21" spans="1:11" x14ac:dyDescent="0.3">
      <c r="A21">
        <v>23</v>
      </c>
      <c r="B21" s="4">
        <f>+IF('Jugada Óptima'!$N$4="Si, todos",-2,-1)</f>
        <v>-1</v>
      </c>
      <c r="C21" s="4">
        <f>+IF('Jugada Óptima'!$N$4="Si, todos",-2,-1)</f>
        <v>-1</v>
      </c>
      <c r="D21" s="4">
        <f>+IF('Jugada Óptima'!$N$4="Si, todos",-2,-1)</f>
        <v>-1</v>
      </c>
      <c r="E21" s="4">
        <f>+IF('Jugada Óptima'!$N$4="Si, todos",-2,-1)</f>
        <v>-1</v>
      </c>
      <c r="F21" s="4">
        <f>+IF('Jugada Óptima'!$N$4="Si, todos",-2,-1)</f>
        <v>-1</v>
      </c>
      <c r="G21" s="4">
        <f>+IF('Jugada Óptima'!$N$4="Si, todos",-2,-1)</f>
        <v>-1</v>
      </c>
      <c r="H21" s="4">
        <f>+IF('Jugada Óptima'!$N$4="Si, todos",-2,-1)</f>
        <v>-1</v>
      </c>
      <c r="I21" s="4">
        <f>+IF('Jugada Óptima'!$N$4="Si, todos",-2,-1)</f>
        <v>-1</v>
      </c>
      <c r="J21" s="4">
        <f>+IF('Jugada Óptima'!$N$4="Si, todos",-2,-1)</f>
        <v>-1</v>
      </c>
      <c r="K21" s="4">
        <f>+IF('Jugada Óptima'!$N$4="Si, todos",-2,-1)</f>
        <v>-1</v>
      </c>
    </row>
    <row r="22" spans="1:11" x14ac:dyDescent="0.3">
      <c r="A22">
        <v>24</v>
      </c>
      <c r="B22" s="4">
        <f>+IF('Jugada Óptima'!$N$4="Si, todos",-2,-1)</f>
        <v>-1</v>
      </c>
      <c r="C22" s="4">
        <f>+IF('Jugada Óptima'!$N$4="Si, todos",-2,-1)</f>
        <v>-1</v>
      </c>
      <c r="D22" s="4">
        <f>+IF('Jugada Óptima'!$N$4="Si, todos",-2,-1)</f>
        <v>-1</v>
      </c>
      <c r="E22" s="4">
        <f>+IF('Jugada Óptima'!$N$4="Si, todos",-2,-1)</f>
        <v>-1</v>
      </c>
      <c r="F22" s="4">
        <f>+IF('Jugada Óptima'!$N$4="Si, todos",-2,-1)</f>
        <v>-1</v>
      </c>
      <c r="G22" s="4">
        <f>+IF('Jugada Óptima'!$N$4="Si, todos",-2,-1)</f>
        <v>-1</v>
      </c>
      <c r="H22" s="4">
        <f>+IF('Jugada Óptima'!$N$4="Si, todos",-2,-1)</f>
        <v>-1</v>
      </c>
      <c r="I22" s="4">
        <f>+IF('Jugada Óptima'!$N$4="Si, todos",-2,-1)</f>
        <v>-1</v>
      </c>
      <c r="J22" s="4">
        <f>+IF('Jugada Óptima'!$N$4="Si, todos",-2,-1)</f>
        <v>-1</v>
      </c>
      <c r="K22" s="4">
        <f>+IF('Jugada Óptima'!$N$4="Si, todos",-2,-1)</f>
        <v>-1</v>
      </c>
    </row>
    <row r="23" spans="1:11" x14ac:dyDescent="0.3">
      <c r="A23">
        <v>25</v>
      </c>
      <c r="B23" s="4">
        <f>+IF('Jugada Óptima'!$N$4="Si, todos",-2,-1)</f>
        <v>-1</v>
      </c>
      <c r="C23" s="4">
        <f>+IF('Jugada Óptima'!$N$4="Si, todos",-2,-1)</f>
        <v>-1</v>
      </c>
      <c r="D23" s="4">
        <f>+IF('Jugada Óptima'!$N$4="Si, todos",-2,-1)</f>
        <v>-1</v>
      </c>
      <c r="E23" s="4">
        <f>+IF('Jugada Óptima'!$N$4="Si, todos",-2,-1)</f>
        <v>-1</v>
      </c>
      <c r="F23" s="4">
        <f>+IF('Jugada Óptima'!$N$4="Si, todos",-2,-1)</f>
        <v>-1</v>
      </c>
      <c r="G23" s="4">
        <f>+IF('Jugada Óptima'!$N$4="Si, todos",-2,-1)</f>
        <v>-1</v>
      </c>
      <c r="H23" s="4">
        <f>+IF('Jugada Óptima'!$N$4="Si, todos",-2,-1)</f>
        <v>-1</v>
      </c>
      <c r="I23" s="4">
        <f>+IF('Jugada Óptima'!$N$4="Si, todos",-2,-1)</f>
        <v>-1</v>
      </c>
      <c r="J23" s="4">
        <f>+IF('Jugada Óptima'!$N$4="Si, todos",-2,-1)</f>
        <v>-1</v>
      </c>
      <c r="K23" s="4">
        <f>+IF('Jugada Óptima'!$N$4="Si, todos",-2,-1)</f>
        <v>-1</v>
      </c>
    </row>
    <row r="24" spans="1:11" x14ac:dyDescent="0.3">
      <c r="A24">
        <v>26</v>
      </c>
      <c r="B24" s="4">
        <f>+IF('Jugada Óptima'!$N$4="Si, todos",-2,-1)</f>
        <v>-1</v>
      </c>
      <c r="C24" s="4">
        <f>+IF('Jugada Óptima'!$N$4="Si, todos",-2,-1)</f>
        <v>-1</v>
      </c>
      <c r="D24" s="4">
        <f>+IF('Jugada Óptima'!$N$4="Si, todos",-2,-1)</f>
        <v>-1</v>
      </c>
      <c r="E24" s="4">
        <f>+IF('Jugada Óptima'!$N$4="Si, todos",-2,-1)</f>
        <v>-1</v>
      </c>
      <c r="F24" s="4">
        <f>+IF('Jugada Óptima'!$N$4="Si, todos",-2,-1)</f>
        <v>-1</v>
      </c>
      <c r="G24" s="4">
        <f>+IF('Jugada Óptima'!$N$4="Si, todos",-2,-1)</f>
        <v>-1</v>
      </c>
      <c r="H24" s="4">
        <f>+IF('Jugada Óptima'!$N$4="Si, todos",-2,-1)</f>
        <v>-1</v>
      </c>
      <c r="I24" s="4">
        <f>+IF('Jugada Óptima'!$N$4="Si, todos",-2,-1)</f>
        <v>-1</v>
      </c>
      <c r="J24" s="4">
        <f>+IF('Jugada Óptima'!$N$4="Si, todos",-2,-1)</f>
        <v>-1</v>
      </c>
      <c r="K24" s="4">
        <f>+IF('Jugada Óptima'!$N$4="Si, todos",-2,-1)</f>
        <v>-1</v>
      </c>
    </row>
    <row r="25" spans="1:11" x14ac:dyDescent="0.3">
      <c r="A25">
        <v>27</v>
      </c>
      <c r="B25" s="4">
        <f>+IF('Jugada Óptima'!$N$4="Si, todos",-2,-1)</f>
        <v>-1</v>
      </c>
      <c r="C25" s="4">
        <f>+IF('Jugada Óptima'!$N$4="Si, todos",-2,-1)</f>
        <v>-1</v>
      </c>
      <c r="D25" s="4">
        <f>+IF('Jugada Óptima'!$N$4="Si, todos",-2,-1)</f>
        <v>-1</v>
      </c>
      <c r="E25" s="4">
        <f>+IF('Jugada Óptima'!$N$4="Si, todos",-2,-1)</f>
        <v>-1</v>
      </c>
      <c r="F25" s="4">
        <f>+IF('Jugada Óptima'!$N$4="Si, todos",-2,-1)</f>
        <v>-1</v>
      </c>
      <c r="G25" s="4">
        <f>+IF('Jugada Óptima'!$N$4="Si, todos",-2,-1)</f>
        <v>-1</v>
      </c>
      <c r="H25" s="4">
        <f>+IF('Jugada Óptima'!$N$4="Si, todos",-2,-1)</f>
        <v>-1</v>
      </c>
      <c r="I25" s="4">
        <f>+IF('Jugada Óptima'!$N$4="Si, todos",-2,-1)</f>
        <v>-1</v>
      </c>
      <c r="J25" s="4">
        <f>+IF('Jugada Óptima'!$N$4="Si, todos",-2,-1)</f>
        <v>-1</v>
      </c>
      <c r="K25" s="4">
        <f>+IF('Jugada Óptima'!$N$4="Si, todos",-2,-1)</f>
        <v>-1</v>
      </c>
    </row>
    <row r="26" spans="1:11" x14ac:dyDescent="0.3">
      <c r="A26">
        <v>28</v>
      </c>
      <c r="B26" s="4">
        <f>+IF('Jugada Óptima'!$N$4="Si, todos",-2,-1)</f>
        <v>-1</v>
      </c>
      <c r="C26" s="4">
        <f>+IF('Jugada Óptima'!$N$4="Si, todos",-2,-1)</f>
        <v>-1</v>
      </c>
      <c r="D26" s="4">
        <f>+IF('Jugada Óptima'!$N$4="Si, todos",-2,-1)</f>
        <v>-1</v>
      </c>
      <c r="E26" s="4">
        <f>+IF('Jugada Óptima'!$N$4="Si, todos",-2,-1)</f>
        <v>-1</v>
      </c>
      <c r="F26" s="4">
        <f>+IF('Jugada Óptima'!$N$4="Si, todos",-2,-1)</f>
        <v>-1</v>
      </c>
      <c r="G26" s="4">
        <f>+IF('Jugada Óptima'!$N$4="Si, todos",-2,-1)</f>
        <v>-1</v>
      </c>
      <c r="H26" s="4">
        <f>+IF('Jugada Óptima'!$N$4="Si, todos",-2,-1)</f>
        <v>-1</v>
      </c>
      <c r="I26" s="4">
        <f>+IF('Jugada Óptima'!$N$4="Si, todos",-2,-1)</f>
        <v>-1</v>
      </c>
      <c r="J26" s="4">
        <f>+IF('Jugada Óptima'!$N$4="Si, todos",-2,-1)</f>
        <v>-1</v>
      </c>
      <c r="K26" s="4">
        <f>+IF('Jugada Óptima'!$N$4="Si, todos",-2,-1)</f>
        <v>-1</v>
      </c>
    </row>
    <row r="27" spans="1:11" x14ac:dyDescent="0.3">
      <c r="A27">
        <v>29</v>
      </c>
      <c r="B27" s="4">
        <f>+IF('Jugada Óptima'!$N$4="Si, todos",-2,-1)</f>
        <v>-1</v>
      </c>
      <c r="C27" s="4">
        <f>+IF('Jugada Óptima'!$N$4="Si, todos",-2,-1)</f>
        <v>-1</v>
      </c>
      <c r="D27" s="4">
        <f>+IF('Jugada Óptima'!$N$4="Si, todos",-2,-1)</f>
        <v>-1</v>
      </c>
      <c r="E27" s="4">
        <f>+IF('Jugada Óptima'!$N$4="Si, todos",-2,-1)</f>
        <v>-1</v>
      </c>
      <c r="F27" s="4">
        <f>+IF('Jugada Óptima'!$N$4="Si, todos",-2,-1)</f>
        <v>-1</v>
      </c>
      <c r="G27" s="4">
        <f>+IF('Jugada Óptima'!$N$4="Si, todos",-2,-1)</f>
        <v>-1</v>
      </c>
      <c r="H27" s="4">
        <f>+IF('Jugada Óptima'!$N$4="Si, todos",-2,-1)</f>
        <v>-1</v>
      </c>
      <c r="I27" s="4">
        <f>+IF('Jugada Óptima'!$N$4="Si, todos",-2,-1)</f>
        <v>-1</v>
      </c>
      <c r="J27" s="4">
        <f>+IF('Jugada Óptima'!$N$4="Si, todos",-2,-1)</f>
        <v>-1</v>
      </c>
      <c r="K27" s="4">
        <f>+IF('Jugada Óptima'!$N$4="Si, todos",-2,-1)</f>
        <v>-1</v>
      </c>
    </row>
    <row r="28" spans="1:11" x14ac:dyDescent="0.3">
      <c r="A28">
        <v>30</v>
      </c>
      <c r="B28" s="4">
        <f>+IF('Jugada Óptima'!$N$4="Si, todos",-2,-1)</f>
        <v>-1</v>
      </c>
      <c r="C28" s="4">
        <f>+IF('Jugada Óptima'!$N$4="Si, todos",-2,-1)</f>
        <v>-1</v>
      </c>
      <c r="D28" s="4">
        <f>+IF('Jugada Óptima'!$N$4="Si, todos",-2,-1)</f>
        <v>-1</v>
      </c>
      <c r="E28" s="4">
        <f>+IF('Jugada Óptima'!$N$4="Si, todos",-2,-1)</f>
        <v>-1</v>
      </c>
      <c r="F28" s="4">
        <f>+IF('Jugada Óptima'!$N$4="Si, todos",-2,-1)</f>
        <v>-1</v>
      </c>
      <c r="G28" s="4">
        <f>+IF('Jugada Óptima'!$N$4="Si, todos",-2,-1)</f>
        <v>-1</v>
      </c>
      <c r="H28" s="4">
        <f>+IF('Jugada Óptima'!$N$4="Si, todos",-2,-1)</f>
        <v>-1</v>
      </c>
      <c r="I28" s="4">
        <f>+IF('Jugada Óptima'!$N$4="Si, todos",-2,-1)</f>
        <v>-1</v>
      </c>
      <c r="J28" s="4">
        <f>+IF('Jugada Óptima'!$N$4="Si, todos",-2,-1)</f>
        <v>-1</v>
      </c>
      <c r="K28" s="4">
        <f>+IF('Jugada Óptima'!$N$4="Si, todos",-2,-1)</f>
        <v>-1</v>
      </c>
    </row>
    <row r="29" spans="1:11" x14ac:dyDescent="0.3">
      <c r="A29">
        <v>31</v>
      </c>
      <c r="B29" s="4">
        <f>+IF('Jugada Óptima'!$N$4="Si, todos",-2,-1)</f>
        <v>-1</v>
      </c>
      <c r="C29" s="4">
        <f>+IF('Jugada Óptima'!$N$4="Si, todos",-2,-1)</f>
        <v>-1</v>
      </c>
      <c r="D29" s="4">
        <f>+IF('Jugada Óptima'!$N$4="Si, todos",-2,-1)</f>
        <v>-1</v>
      </c>
      <c r="E29" s="4">
        <f>+IF('Jugada Óptima'!$N$4="Si, todos",-2,-1)</f>
        <v>-1</v>
      </c>
      <c r="F29" s="4">
        <f>+IF('Jugada Óptima'!$N$4="Si, todos",-2,-1)</f>
        <v>-1</v>
      </c>
      <c r="G29" s="4">
        <f>+IF('Jugada Óptima'!$N$4="Si, todos",-2,-1)</f>
        <v>-1</v>
      </c>
      <c r="H29" s="4">
        <f>+IF('Jugada Óptima'!$N$4="Si, todos",-2,-1)</f>
        <v>-1</v>
      </c>
      <c r="I29" s="4">
        <f>+IF('Jugada Óptima'!$N$4="Si, todos",-2,-1)</f>
        <v>-1</v>
      </c>
      <c r="J29" s="4">
        <f>+IF('Jugada Óptima'!$N$4="Si, todos",-2,-1)</f>
        <v>-1</v>
      </c>
      <c r="K29" s="4">
        <f>+IF('Jugada Óptima'!$N$4="Si, todos",-2,-1)</f>
        <v>-1</v>
      </c>
    </row>
    <row r="31" spans="1:11" x14ac:dyDescent="0.3">
      <c r="A31" t="s">
        <v>1</v>
      </c>
    </row>
    <row r="32" spans="1:11" x14ac:dyDescent="0.3">
      <c r="A32">
        <v>12</v>
      </c>
      <c r="B32" s="4">
        <f>IF('Jugada Óptima'!$N$4="Si, todas",2*(SUM(Quedarse!B33:B41)+4*Quedarse!B42)/13,(SUM(Quedarse!B33:B41)+4*Quedarse!B42)/13-0.0001)</f>
        <v>-3.5884978954107992E-2</v>
      </c>
      <c r="C32" s="4">
        <f>IF('Jugada Óptima'!$N$4="Si, todas",2*(SUM(Quedarse!C33:C41)+4*Quedarse!C42)/13,(SUM(Quedarse!C33:C41)+4*Quedarse!C42)/13-0.0001)</f>
        <v>-3.7140472552292312E-3</v>
      </c>
      <c r="D32" s="4">
        <f>IF('Jugada Óptima'!$N$4="Si, todas",2*(SUM(Quedarse!D33:D41)+4*Quedarse!D42)/13,(SUM(Quedarse!D33:D41)+4*Quedarse!D42)/13-0.0001)</f>
        <v>2.9113259371872476E-2</v>
      </c>
      <c r="E32" s="4">
        <f>IF('Jugada Óptima'!$N$4="Si, todas",2*(SUM(Quedarse!E33:E41)+4*Quedarse!E42)/13,(SUM(Quedarse!E33:E41)+4*Quedarse!E42)/13-0.0001)</f>
        <v>6.2877242624339622E-2</v>
      </c>
      <c r="F32" s="4">
        <f>IF('Jugada Óptima'!$N$4="Si, todas",2*(SUM(Quedarse!F33:F41)+4*Quedarse!F42)/13,(SUM(Quedarse!F33:F41)+4*Quedarse!F42)/13-0.0001)</f>
        <v>8.9774102913957654E-2</v>
      </c>
      <c r="G32" s="4">
        <f>IF('Jugada Óptima'!$N$4="Si, todas",2*(SUM(Quedarse!G33:G41)+4*Quedarse!G42)/13,(SUM(Quedarse!G33:G41)+4*Quedarse!G42)/13-0.0001)</f>
        <v>-9.2032790008190632E-2</v>
      </c>
      <c r="H32" s="4">
        <f>IF('Jugada Óptima'!$N$4="Si, todas",2*(SUM(Quedarse!H33:H41)+4*Quedarse!H42)/13,(SUM(Quedarse!H33:H41)+4*Quedarse!H42)/13-0.0001)</f>
        <v>-0.15732045118366939</v>
      </c>
      <c r="I32" s="4">
        <f>IF('Jugada Óptima'!$N$4="Si, todas",2*(SUM(Quedarse!I33:I41)+4*Quedarse!I42)/13,(SUM(Quedarse!I33:I41)+4*Quedarse!I42)/13-0.0001)</f>
        <v>-0.22828348164185422</v>
      </c>
      <c r="J32" s="4">
        <f>IF('Jugada Óptima'!$N$4="Si, todas",2*(SUM(Quedarse!J33:J41)+4*Quedarse!J42)/13,(SUM(Quedarse!J33:J41)+4*Quedarse!J42)/13-0.0001)</f>
        <v>-0.25711424412415451</v>
      </c>
      <c r="K32" s="4">
        <f>IF('Jugada Óptima'!$N$4="Si, todas",2*(SUM(Quedarse!K33:K41)+4*Quedarse!K42)/13,(SUM(Quedarse!K33:K41)+4*Quedarse!K42)/13-0.0001)</f>
        <v>-0.31229528382718569</v>
      </c>
    </row>
    <row r="33" spans="1:11" x14ac:dyDescent="0.3">
      <c r="A33">
        <v>13</v>
      </c>
      <c r="B33" s="4">
        <f>IF('Jugada Óptima'!$N$4="Si, todas",2*(SUM(Quedarse!B34:B42)+4*Quedarse!B43)/13,(SUM(Quedarse!B34:B42)+4*Quedarse!B43)/13-0.0001)</f>
        <v>-3.5884978954107992E-2</v>
      </c>
      <c r="C33" s="4">
        <f>IF('Jugada Óptima'!$N$4="Si, todas",2*(SUM(Quedarse!C34:C42)+4*Quedarse!C43)/13,(SUM(Quedarse!C34:C42)+4*Quedarse!C43)/13-0.0001)</f>
        <v>-3.7140472552292143E-3</v>
      </c>
      <c r="D33" s="4">
        <f>IF('Jugada Óptima'!$N$4="Si, todas",2*(SUM(Quedarse!D34:D42)+4*Quedarse!D43)/13,(SUM(Quedarse!D34:D42)+4*Quedarse!D43)/13-0.0001)</f>
        <v>2.9113259371872462E-2</v>
      </c>
      <c r="E33" s="4">
        <f>IF('Jugada Óptima'!$N$4="Si, todas",2*(SUM(Quedarse!E34:E42)+4*Quedarse!E43)/13,(SUM(Quedarse!E34:E42)+4*Quedarse!E43)/13-0.0001)</f>
        <v>6.2877242624339622E-2</v>
      </c>
      <c r="F33" s="4">
        <f>IF('Jugada Óptima'!$N$4="Si, todas",2*(SUM(Quedarse!F34:F42)+4*Quedarse!F43)/13,(SUM(Quedarse!F34:F42)+4*Quedarse!F43)/13-0.0001)</f>
        <v>8.9774102913957654E-2</v>
      </c>
      <c r="G33" s="4">
        <f>IF('Jugada Óptima'!$N$4="Si, todas",2*(SUM(Quedarse!G34:G42)+4*Quedarse!G43)/13,(SUM(Quedarse!G34:G42)+4*Quedarse!G43)/13-0.0001)</f>
        <v>-9.2032790008190674E-2</v>
      </c>
      <c r="H33" s="4">
        <f>IF('Jugada Óptima'!$N$4="Si, todas",2*(SUM(Quedarse!H34:H42)+4*Quedarse!H43)/13,(SUM(Quedarse!H34:H42)+4*Quedarse!H43)/13-0.0001)</f>
        <v>-0.15732045118366939</v>
      </c>
      <c r="I33" s="4">
        <f>IF('Jugada Óptima'!$N$4="Si, todas",2*(SUM(Quedarse!I34:I42)+4*Quedarse!I43)/13,(SUM(Quedarse!I34:I42)+4*Quedarse!I43)/13-0.0001)</f>
        <v>-0.22828348164185425</v>
      </c>
      <c r="J33" s="4">
        <f>IF('Jugada Óptima'!$N$4="Si, todas",2*(SUM(Quedarse!J34:J42)+4*Quedarse!J43)/13,(SUM(Quedarse!J34:J42)+4*Quedarse!J43)/13-0.0001)</f>
        <v>-0.25711424412415451</v>
      </c>
      <c r="K33" s="4">
        <f>IF('Jugada Óptima'!$N$4="Si, todas",2*(SUM(Quedarse!K34:K42)+4*Quedarse!K43)/13,(SUM(Quedarse!K34:K42)+4*Quedarse!K43)/13-0.0001)</f>
        <v>-0.31229528382718569</v>
      </c>
    </row>
    <row r="34" spans="1:11" x14ac:dyDescent="0.3">
      <c r="A34">
        <v>14</v>
      </c>
      <c r="B34" s="4">
        <f>IF('Jugada Óptima'!$N$4="Si, todas",2*(SUM(Quedarse!B35:B43)+4*Quedarse!B44)/13,(SUM(Quedarse!B35:B43)+4*Quedarse!B44)/13-0.0001)</f>
        <v>-3.5884978954107992E-2</v>
      </c>
      <c r="C34" s="4">
        <f>IF('Jugada Óptima'!$N$4="Si, todas",2*(SUM(Quedarse!C35:C43)+4*Quedarse!C44)/13,(SUM(Quedarse!C35:C43)+4*Quedarse!C44)/13-0.0001)</f>
        <v>-3.7140472552292143E-3</v>
      </c>
      <c r="D34" s="4">
        <f>IF('Jugada Óptima'!$N$4="Si, todas",2*(SUM(Quedarse!D35:D43)+4*Quedarse!D44)/13,(SUM(Quedarse!D35:D43)+4*Quedarse!D44)/13-0.0001)</f>
        <v>2.9113259371872476E-2</v>
      </c>
      <c r="E34" s="4">
        <f>IF('Jugada Óptima'!$N$4="Si, todas",2*(SUM(Quedarse!E35:E43)+4*Quedarse!E44)/13,(SUM(Quedarse!E35:E43)+4*Quedarse!E44)/13-0.0001)</f>
        <v>6.2877242624339622E-2</v>
      </c>
      <c r="F34" s="4">
        <f>IF('Jugada Óptima'!$N$4="Si, todas",2*(SUM(Quedarse!F35:F43)+4*Quedarse!F44)/13,(SUM(Quedarse!F35:F43)+4*Quedarse!F44)/13-0.0001)</f>
        <v>8.9774102913957654E-2</v>
      </c>
      <c r="G34" s="4">
        <f>IF('Jugada Óptima'!$N$4="Si, todas",2*(SUM(Quedarse!G35:G43)+4*Quedarse!G44)/13,(SUM(Quedarse!G35:G43)+4*Quedarse!G44)/13-0.0001)</f>
        <v>-9.2032790008190674E-2</v>
      </c>
      <c r="H34" s="4">
        <f>IF('Jugada Óptima'!$N$4="Si, todas",2*(SUM(Quedarse!H35:H43)+4*Quedarse!H44)/13,(SUM(Quedarse!H35:H43)+4*Quedarse!H44)/13-0.0001)</f>
        <v>-0.15732045118366939</v>
      </c>
      <c r="I34" s="4">
        <f>IF('Jugada Óptima'!$N$4="Si, todas",2*(SUM(Quedarse!I35:I43)+4*Quedarse!I44)/13,(SUM(Quedarse!I35:I43)+4*Quedarse!I44)/13-0.0001)</f>
        <v>-0.22828348164185425</v>
      </c>
      <c r="J34" s="4">
        <f>IF('Jugada Óptima'!$N$4="Si, todas",2*(SUM(Quedarse!J35:J43)+4*Quedarse!J44)/13,(SUM(Quedarse!J35:J43)+4*Quedarse!J44)/13-0.0001)</f>
        <v>-0.25711424412415451</v>
      </c>
      <c r="K34" s="4">
        <f>IF('Jugada Óptima'!$N$4="Si, todas",2*(SUM(Quedarse!K35:K43)+4*Quedarse!K44)/13,(SUM(Quedarse!K35:K43)+4*Quedarse!K44)/13-0.0001)</f>
        <v>-0.31229528382718569</v>
      </c>
    </row>
    <row r="35" spans="1:11" x14ac:dyDescent="0.3">
      <c r="A35">
        <v>15</v>
      </c>
      <c r="B35" s="4">
        <f>IF('Jugada Óptima'!$N$4="Si, todas",2*(SUM(Quedarse!B36:B44)+4*Quedarse!B45)/13,(SUM(Quedarse!B36:B44)+4*Quedarse!B45)/13-0.0001)</f>
        <v>-3.5884978954107971E-2</v>
      </c>
      <c r="C35" s="4">
        <f>IF('Jugada Óptima'!$N$4="Si, todas",2*(SUM(Quedarse!C36:C44)+4*Quedarse!C45)/13,(SUM(Quedarse!C36:C44)+4*Quedarse!C45)/13-0.0001)</f>
        <v>-3.7140472552292486E-3</v>
      </c>
      <c r="D35" s="4">
        <f>IF('Jugada Óptima'!$N$4="Si, todas",2*(SUM(Quedarse!D36:D44)+4*Quedarse!D45)/13,(SUM(Quedarse!D36:D44)+4*Quedarse!D45)/13-0.0001)</f>
        <v>2.9113259371872462E-2</v>
      </c>
      <c r="E35" s="4">
        <f>IF('Jugada Óptima'!$N$4="Si, todas",2*(SUM(Quedarse!E36:E44)+4*Quedarse!E45)/13,(SUM(Quedarse!E36:E44)+4*Quedarse!E45)/13-0.0001)</f>
        <v>6.2877242624339622E-2</v>
      </c>
      <c r="F35" s="4">
        <f>IF('Jugada Óptima'!$N$4="Si, todas",2*(SUM(Quedarse!F36:F44)+4*Quedarse!F45)/13,(SUM(Quedarse!F36:F44)+4*Quedarse!F45)/13-0.0001)</f>
        <v>8.9774102913957654E-2</v>
      </c>
      <c r="G35" s="4">
        <f>IF('Jugada Óptima'!$N$4="Si, todas",2*(SUM(Quedarse!G36:G44)+4*Quedarse!G45)/13,(SUM(Quedarse!G36:G44)+4*Quedarse!G45)/13-0.0001)</f>
        <v>-9.2032790008190701E-2</v>
      </c>
      <c r="H35" s="4">
        <f>IF('Jugada Óptima'!$N$4="Si, todas",2*(SUM(Quedarse!H36:H44)+4*Quedarse!H45)/13,(SUM(Quedarse!H36:H44)+4*Quedarse!H45)/13-0.0001)</f>
        <v>-0.15732045118366936</v>
      </c>
      <c r="I35" s="4">
        <f>IF('Jugada Óptima'!$N$4="Si, todas",2*(SUM(Quedarse!I36:I44)+4*Quedarse!I45)/13,(SUM(Quedarse!I36:I44)+4*Quedarse!I45)/13-0.0001)</f>
        <v>-0.22828348164185425</v>
      </c>
      <c r="J35" s="4">
        <f>IF('Jugada Óptima'!$N$4="Si, todas",2*(SUM(Quedarse!J36:J44)+4*Quedarse!J45)/13,(SUM(Quedarse!J36:J44)+4*Quedarse!J45)/13-0.0001)</f>
        <v>-0.25711424412415451</v>
      </c>
      <c r="K35" s="4">
        <f>IF('Jugada Óptima'!$N$4="Si, todas",2*(SUM(Quedarse!K36:K44)+4*Quedarse!K45)/13,(SUM(Quedarse!K36:K44)+4*Quedarse!K45)/13-0.0001)</f>
        <v>-0.31229528382718569</v>
      </c>
    </row>
    <row r="36" spans="1:11" x14ac:dyDescent="0.3">
      <c r="A36">
        <v>16</v>
      </c>
      <c r="B36" s="4">
        <f>IF('Jugada Óptima'!$N$4="Si, todas",2*(SUM(Quedarse!B37:B45)+4*Quedarse!B46)/13,(SUM(Quedarse!B37:B45)+4*Quedarse!B46)/13-0.0001)</f>
        <v>-3.5884978954107971E-2</v>
      </c>
      <c r="C36" s="4">
        <f>IF('Jugada Óptima'!$N$4="Si, todas",2*(SUM(Quedarse!C37:C45)+4*Quedarse!C46)/13,(SUM(Quedarse!C37:C45)+4*Quedarse!C46)/13-0.0001)</f>
        <v>-3.7140472552292486E-3</v>
      </c>
      <c r="D36" s="4">
        <f>IF('Jugada Óptima'!$N$4="Si, todas",2*(SUM(Quedarse!D37:D45)+4*Quedarse!D46)/13,(SUM(Quedarse!D37:D45)+4*Quedarse!D46)/13-0.0001)</f>
        <v>2.9113259371872476E-2</v>
      </c>
      <c r="E36" s="4">
        <f>IF('Jugada Óptima'!$N$4="Si, todas",2*(SUM(Quedarse!E37:E45)+4*Quedarse!E46)/13,(SUM(Quedarse!E37:E45)+4*Quedarse!E46)/13-0.0001)</f>
        <v>6.2877242624339622E-2</v>
      </c>
      <c r="F36" s="4">
        <f>IF('Jugada Óptima'!$N$4="Si, todas",2*(SUM(Quedarse!F37:F45)+4*Quedarse!F46)/13,(SUM(Quedarse!F37:F45)+4*Quedarse!F46)/13-0.0001)</f>
        <v>8.9774102913957612E-2</v>
      </c>
      <c r="G36" s="4">
        <f>IF('Jugada Óptima'!$N$4="Si, todas",2*(SUM(Quedarse!G37:G45)+4*Quedarse!G46)/13,(SUM(Quedarse!G37:G45)+4*Quedarse!G46)/13-0.0001)</f>
        <v>-9.2032790008190701E-2</v>
      </c>
      <c r="H36" s="4">
        <f>IF('Jugada Óptima'!$N$4="Si, todas",2*(SUM(Quedarse!H37:H45)+4*Quedarse!H46)/13,(SUM(Quedarse!H37:H45)+4*Quedarse!H46)/13-0.0001)</f>
        <v>-0.15732045118366936</v>
      </c>
      <c r="I36" s="4">
        <f>IF('Jugada Óptima'!$N$4="Si, todas",2*(SUM(Quedarse!I37:I45)+4*Quedarse!I46)/13,(SUM(Quedarse!I37:I45)+4*Quedarse!I46)/13-0.0001)</f>
        <v>-0.22828348164185425</v>
      </c>
      <c r="J36" s="4">
        <f>IF('Jugada Óptima'!$N$4="Si, todas",2*(SUM(Quedarse!J37:J45)+4*Quedarse!J46)/13,(SUM(Quedarse!J37:J45)+4*Quedarse!J46)/13-0.0001)</f>
        <v>-0.25711424412415451</v>
      </c>
      <c r="K36" s="4">
        <f>IF('Jugada Óptima'!$N$4="Si, todas",2*(SUM(Quedarse!K37:K45)+4*Quedarse!K46)/13,(SUM(Quedarse!K37:K45)+4*Quedarse!K46)/13-0.0001)</f>
        <v>-0.31229528382718569</v>
      </c>
    </row>
    <row r="37" spans="1:11" x14ac:dyDescent="0.3">
      <c r="A37">
        <v>17</v>
      </c>
      <c r="B37" s="4">
        <f>IF('Jugada Óptima'!$N$4="Si, todas",2*(SUM(Quedarse!B38:B46)+4*Quedarse!B47)/13,(SUM(Quedarse!B38:B46)+4*Quedarse!B47)/13-0.0001)</f>
        <v>-3.621331370784458E-3</v>
      </c>
      <c r="C37" s="4">
        <f>IF('Jugada Óptima'!$N$4="Si, todas",2*(SUM(Quedarse!C38:C46)+4*Quedarse!C47)/13,(SUM(Quedarse!C38:C46)+4*Quedarse!C47)/13-0.0001)</f>
        <v>2.7447642239649135E-2</v>
      </c>
      <c r="D37" s="4">
        <f>IF('Jugada Óptima'!$N$4="Si, todas",2*(SUM(Quedarse!D38:D46)+4*Quedarse!D47)/13,(SUM(Quedarse!D38:D46)+4*Quedarse!D47)/13-0.0001)</f>
        <v>5.922627533716434E-2</v>
      </c>
      <c r="E37" s="4">
        <f>IF('Jugada Óptima'!$N$4="Si, todas",2*(SUM(Quedarse!E38:E46)+4*Quedarse!E47)/13,(SUM(Quedarse!E38:E46)+4*Quedarse!E47)/13-0.0001)</f>
        <v>9.1089077686774392E-2</v>
      </c>
      <c r="F37" s="4">
        <f>IF('Jugada Óptima'!$N$4="Si, todas",2*(SUM(Quedarse!F38:F46)+4*Quedarse!F47)/13,(SUM(Quedarse!F38:F46)+4*Quedarse!F47)/13-0.0001)</f>
        <v>0.12795214364549912</v>
      </c>
      <c r="G37" s="4">
        <f>IF('Jugada Óptima'!$N$4="Si, todas",2*(SUM(Quedarse!G38:G46)+4*Quedarse!G47)/13,(SUM(Quedarse!G38:G46)+4*Quedarse!G47)/13-0.0001)</f>
        <v>-6.9790529787510215E-3</v>
      </c>
      <c r="H37" s="4">
        <f>IF('Jugada Óptima'!$N$4="Si, todas",2*(SUM(Quedarse!H38:H46)+4*Quedarse!H47)/13,(SUM(Quedarse!H38:H46)+4*Quedarse!H47)/13-0.0001)</f>
        <v>-0.12765124861847627</v>
      </c>
      <c r="I37" s="4">
        <f>IF('Jugada Óptima'!$N$4="Si, todas",2*(SUM(Quedarse!I38:I46)+4*Quedarse!I47)/13,(SUM(Quedarse!I38:I46)+4*Quedarse!I47)/13-0.0001)</f>
        <v>-0.20059222591434067</v>
      </c>
      <c r="J37" s="4">
        <f>IF('Jugada Óptima'!$N$4="Si, todas",2*(SUM(Quedarse!J38:J46)+4*Quedarse!J47)/13,(SUM(Quedarse!J38:J46)+4*Quedarse!J47)/13-0.0001)</f>
        <v>-0.22925815949350103</v>
      </c>
      <c r="K37" s="4">
        <f>IF('Jugada Óptima'!$N$4="Si, todas",2*(SUM(Quedarse!K38:K46)+4*Quedarse!K47)/13,(SUM(Quedarse!K38:K46)+4*Quedarse!K47)/13-0.0001)</f>
        <v>-0.26869898389854568</v>
      </c>
    </row>
    <row r="38" spans="1:11" x14ac:dyDescent="0.3">
      <c r="A38">
        <v>18</v>
      </c>
      <c r="B38" s="4">
        <f>IF('Jugada Óptima'!$N$4="Si, todas",2*(SUM(Quedarse!B39:B47)+4*Quedarse!B48)/13,(SUM(Quedarse!B39:B47)+4*Quedarse!B48)/13-0.0001)</f>
        <v>5.9774781683622394E-2</v>
      </c>
      <c r="C38" s="4">
        <f>IF('Jugada Óptima'!$N$4="Si, todas",2*(SUM(Quedarse!C39:C47)+4*Quedarse!C48)/13,(SUM(Quedarse!C39:C47)+4*Quedarse!C48)/13-0.0001)</f>
        <v>8.8720637839468749E-2</v>
      </c>
      <c r="D38" s="4">
        <f>IF('Jugada Óptima'!$N$4="Si, todas",2*(SUM(Quedarse!D39:D47)+4*Quedarse!D48)/13,(SUM(Quedarse!D39:D47)+4*Quedarse!D48)/13-0.0001)</f>
        <v>0.11840192387781083</v>
      </c>
      <c r="E38" s="4">
        <f>IF('Jugada Óptima'!$N$4="Si, todas",2*(SUM(Quedarse!E39:E47)+4*Quedarse!E48)/13,(SUM(Quedarse!E39:E47)+4*Quedarse!E48)/13-0.0001)</f>
        <v>0.14751274781164403</v>
      </c>
      <c r="F38" s="4">
        <f>IF('Jugada Óptima'!$N$4="Si, todas",2*(SUM(Quedarse!F39:F47)+4*Quedarse!F48)/13,(SUM(Quedarse!F39:F47)+4*Quedarse!F48)/13-0.0001)</f>
        <v>0.19065324103939682</v>
      </c>
      <c r="G38" s="4">
        <f>IF('Jugada Óptima'!$N$4="Si, todas",2*(SUM(Quedarse!G39:G47)+4*Quedarse!G48)/13,(SUM(Quedarse!G39:G47)+4*Quedarse!G48)/13-0.0001)</f>
        <v>0.10987398321030585</v>
      </c>
      <c r="H38" s="4">
        <f>IF('Jugada Óptima'!$N$4="Si, todas",2*(SUM(Quedarse!H39:H47)+4*Quedarse!H48)/13,(SUM(Quedarse!H39:H47)+4*Quedarse!H48)/13-0.0001)</f>
        <v>-1.5058405618267675E-2</v>
      </c>
      <c r="I38" s="4">
        <f>IF('Jugada Óptima'!$N$4="Si, todas",2*(SUM(Quedarse!I39:I47)+4*Quedarse!I48)/13,(SUM(Quedarse!I39:I47)+4*Quedarse!I48)/13-0.0001)</f>
        <v>-0.14520971445931358</v>
      </c>
      <c r="J38" s="4">
        <f>IF('Jugada Óptima'!$N$4="Si, todas",2*(SUM(Quedarse!J39:J47)+4*Quedarse!J48)/13,(SUM(Quedarse!J39:J47)+4*Quedarse!J48)/13-0.0001)</f>
        <v>-0.17354599023219403</v>
      </c>
      <c r="K38" s="4">
        <f>IF('Jugada Óptima'!$N$4="Si, todas",2*(SUM(Quedarse!K39:K47)+4*Quedarse!K48)/13,(SUM(Quedarse!K39:K47)+4*Quedarse!K48)/13-0.0001)</f>
        <v>-0.18150638404126573</v>
      </c>
    </row>
    <row r="39" spans="1:11" x14ac:dyDescent="0.3">
      <c r="A39">
        <v>19</v>
      </c>
      <c r="B39" s="4">
        <f>IF('Jugada Óptima'!$N$4="Si, todas",2*(SUM(Quedarse!B40:B48)+4*Quedarse!B49)/13,(SUM(Quedarse!B40:B48)+4*Quedarse!B49)/13-0.0001)</f>
        <v>0.12082773179124598</v>
      </c>
      <c r="C39" s="4">
        <f>IF('Jugada Óptima'!$N$4="Si, todas",2*(SUM(Quedarse!C40:C48)+4*Quedarse!C49)/13,(SUM(Quedarse!C40:C48)+4*Quedarse!C49)/13-0.0001)</f>
        <v>0.14781206793711077</v>
      </c>
      <c r="D39" s="4">
        <f>IF('Jugada Óptima'!$N$4="Si, todas",2*(SUM(Quedarse!D40:D48)+4*Quedarse!D49)/13,(SUM(Quedarse!D40:D48)+4*Quedarse!D49)/13-0.0001)</f>
        <v>0.17547680563858267</v>
      </c>
      <c r="E39" s="4">
        <f>IF('Jugada Óptima'!$N$4="Si, todas",2*(SUM(Quedarse!E40:E48)+4*Quedarse!E49)/13,(SUM(Quedarse!E40:E48)+4*Quedarse!E49)/13-0.0001)</f>
        <v>0.20288603454657633</v>
      </c>
      <c r="F39" s="4">
        <f>IF('Jugada Óptima'!$N$4="Si, todas",2*(SUM(Quedarse!F40:F48)+4*Quedarse!F49)/13,(SUM(Quedarse!F40:F48)+4*Quedarse!F49)/13-0.0001)</f>
        <v>0.23969935436410925</v>
      </c>
      <c r="G39" s="4">
        <f>IF('Jugada Óptima'!$N$4="Si, todas",2*(SUM(Quedarse!G40:G48)+4*Quedarse!G49)/13,(SUM(Quedarse!G40:G48)+4*Quedarse!G49)/13-0.0001)</f>
        <v>0.15981759746035504</v>
      </c>
      <c r="H39" s="4">
        <f>IF('Jugada Óptima'!$N$4="Si, todas",2*(SUM(Quedarse!H40:H48)+4*Quedarse!H49)/13,(SUM(Quedarse!H40:H48)+4*Quedarse!H49)/13-0.0001)</f>
        <v>9.7534437381940967E-2</v>
      </c>
      <c r="I39" s="4">
        <f>IF('Jugada Óptima'!$N$4="Si, todas",2*(SUM(Quedarse!I40:I48)+4*Quedarse!I49)/13,(SUM(Quedarse!I40:I48)+4*Quedarse!I49)/13-0.0001)</f>
        <v>-3.6572765134464023E-2</v>
      </c>
      <c r="J39" s="4">
        <f>IF('Jugada Óptima'!$N$4="Si, todas",2*(SUM(Quedarse!J40:J48)+4*Quedarse!J49)/13,(SUM(Quedarse!J40:J48)+4*Quedarse!J49)/13-0.0001)</f>
        <v>-0.11783382097088702</v>
      </c>
      <c r="K39" s="4">
        <f>IF('Jugada Óptima'!$N$4="Si, todas",2*(SUM(Quedarse!K40:K48)+4*Quedarse!K49)/13,(SUM(Quedarse!K40:K48)+4*Quedarse!K49)/13-0.0001)</f>
        <v>-9.4313784183985824E-2</v>
      </c>
    </row>
    <row r="40" spans="1:11" x14ac:dyDescent="0.3">
      <c r="A40">
        <v>20</v>
      </c>
      <c r="B40" s="4">
        <f>IF('Jugada Óptima'!$N$4="Si, todas",2*(SUM(Quedarse!B41:B49)+4*Quedarse!B50)/13,(SUM(Quedarse!B41:B49)+4*Quedarse!B50)/13-0.0001)</f>
        <v>0.17936970622114956</v>
      </c>
      <c r="C40" s="4">
        <f>IF('Jugada Óptima'!$N$4="Si, todas",2*(SUM(Quedarse!C41:C49)+4*Quedarse!C50)/13,(SUM(Quedarse!C41:C49)+4*Quedarse!C50)/13-0.0001)</f>
        <v>0.20456033508796959</v>
      </c>
      <c r="D40" s="4">
        <f>IF('Jugada Óptima'!$N$4="Si, todas",2*(SUM(Quedarse!D41:D49)+4*Quedarse!D50)/13,(SUM(Quedarse!D41:D49)+4*Quedarse!D50)/13-0.0001)</f>
        <v>0.23037012189717701</v>
      </c>
      <c r="E40" s="4">
        <f>IF('Jugada Óptima'!$N$4="Si, todas",2*(SUM(Quedarse!E41:E49)+4*Quedarse!E50)/13,(SUM(Quedarse!E41:E49)+4*Quedarse!E50)/13-0.0001)</f>
        <v>0.25615855450163388</v>
      </c>
      <c r="F40" s="4">
        <f>IF('Jugada Óptima'!$N$4="Si, todas",2*(SUM(Quedarse!F41:F49)+4*Quedarse!F50)/13,(SUM(Quedarse!F41:F49)+4*Quedarse!F50)/13-0.0001)</f>
        <v>0.28769508429888435</v>
      </c>
      <c r="G40" s="4">
        <f>IF('Jugada Óptima'!$N$4="Si, todas",2*(SUM(Quedarse!G41:G49)+4*Quedarse!G50)/13,(SUM(Quedarse!G41:G49)+4*Quedarse!G50)/13-0.0001)</f>
        <v>0.19610622764121891</v>
      </c>
      <c r="H40" s="4">
        <f>IF('Jugada Óptima'!$N$4="Si, todas",2*(SUM(Quedarse!H41:H49)+4*Quedarse!H50)/13,(SUM(Quedarse!H41:H49)+4*Quedarse!H50)/13-0.0001)</f>
        <v>0.14321785844314189</v>
      </c>
      <c r="I40" s="4">
        <f>IF('Jugada Óptima'!$N$4="Si, todas",2*(SUM(Quedarse!I41:I49)+4*Quedarse!I50)/13,(SUM(Quedarse!I41:I49)+4*Quedarse!I50)/13-0.0001)</f>
        <v>7.2064184190385572E-2</v>
      </c>
      <c r="J40" s="4">
        <f>IF('Jugada Óptima'!$N$4="Si, todas",2*(SUM(Quedarse!J41:J49)+4*Quedarse!J50)/13,(SUM(Quedarse!J41:J49)+4*Quedarse!J50)/13-0.0001)</f>
        <v>-4.4293440172723207E-3</v>
      </c>
      <c r="K40" s="4">
        <f>IF('Jugada Óptima'!$N$4="Si, todas",2*(SUM(Quedarse!K41:K49)+4*Quedarse!K50)/13,(SUM(Quedarse!K41:K49)+4*Quedarse!K50)/13-0.0001)</f>
        <v>-7.1211843267058091E-3</v>
      </c>
    </row>
    <row r="41" spans="1:11" x14ac:dyDescent="0.3">
      <c r="A41">
        <v>21</v>
      </c>
      <c r="B41" s="4">
        <f>IF('Jugada Óptima'!$N$4="Si, todas",2*(SUM(Quedarse!B42:B50)+4*Quedarse!B51)/13,(SUM(Quedarse!B42:B50)+4*Quedarse!B51)/13-0.0001)</f>
        <v>0.23522046166973448</v>
      </c>
      <c r="C41" s="4">
        <f>IF('Jugada Óptima'!$N$4="Si, todas",2*(SUM(Quedarse!C42:C50)+4*Quedarse!C51)/13,(SUM(Quedarse!C42:C50)+4*Quedarse!C51)/13-0.0001)</f>
        <v>0.25879762656110833</v>
      </c>
      <c r="D41" s="4">
        <f>IF('Jugada Óptima'!$N$4="Si, todas",2*(SUM(Quedarse!D42:D50)+4*Quedarse!D51)/13,(SUM(Quedarse!D42:D50)+4*Quedarse!D51)/13-0.0001)</f>
        <v>0.28292027520898799</v>
      </c>
      <c r="E41" s="4">
        <f>IF('Jugada Óptima'!$N$4="Si, todas",2*(SUM(Quedarse!E42:E50)+4*Quedarse!E51)/13,(SUM(Quedarse!E42:E50)+4*Quedarse!E51)/13-0.0001)</f>
        <v>0.30724950895451403</v>
      </c>
      <c r="F41" s="4">
        <f>IF('Jugada Óptima'!$N$4="Si, todas",2*(SUM(Quedarse!F42:F50)+4*Quedarse!F51)/13,(SUM(Quedarse!F42:F50)+4*Quedarse!F51)/13-0.0001)</f>
        <v>0.33359004745378479</v>
      </c>
      <c r="G41" s="4">
        <f>IF('Jugada Óptima'!$N$4="Si, todas",2*(SUM(Quedarse!G42:G50)+4*Quedarse!G51)/13,(SUM(Quedarse!G42:G50)+4*Quedarse!G51)/13-0.0001)</f>
        <v>0.23134447443214545</v>
      </c>
      <c r="H41" s="4">
        <f>IF('Jugada Óptima'!$N$4="Si, todas",2*(SUM(Quedarse!H42:H50)+4*Quedarse!H51)/13,(SUM(Quedarse!H42:H50)+4*Quedarse!H51)/13-0.0001)</f>
        <v>0.17524629543515757</v>
      </c>
      <c r="I41" s="4">
        <f>IF('Jugada Óptima'!$N$4="Si, todas",2*(SUM(Quedarse!I42:I50)+4*Quedarse!I51)/13,(SUM(Quedarse!I42:I50)+4*Quedarse!I51)/13-0.0001)</f>
        <v>0.11379171157622739</v>
      </c>
      <c r="J41" s="4">
        <f>IF('Jugada Óptima'!$N$4="Si, todas",2*(SUM(Quedarse!J42:J50)+4*Quedarse!J51)/13,(SUM(Quedarse!J42:J50)+4*Quedarse!J51)/13-0.0001)</f>
        <v>8.9744363705573121E-2</v>
      </c>
      <c r="K41" s="4">
        <f>IF('Jugada Óptima'!$N$4="Si, todas",2*(SUM(Quedarse!K42:K50)+4*Quedarse!K51)/13,(SUM(Quedarse!K42:K50)+4*Quedarse!K51)/13-0.0001)</f>
        <v>5.4430389889548493E-2</v>
      </c>
    </row>
    <row r="42" spans="1:11" x14ac:dyDescent="0.3">
      <c r="A42">
        <v>22</v>
      </c>
      <c r="B42" s="4">
        <f>+B10</f>
        <v>-0.25348998596663808</v>
      </c>
      <c r="C42" s="4">
        <f t="shared" ref="C42:K42" si="0">+C10</f>
        <v>-0.23379089979808659</v>
      </c>
      <c r="D42" s="4">
        <f t="shared" si="0"/>
        <v>-0.21363655324507694</v>
      </c>
      <c r="E42" s="4">
        <f t="shared" si="0"/>
        <v>-0.19337116942628338</v>
      </c>
      <c r="F42" s="4">
        <f t="shared" si="0"/>
        <v>-0.17062619990757943</v>
      </c>
      <c r="G42" s="4">
        <f t="shared" si="0"/>
        <v>-0.25345581053836502</v>
      </c>
      <c r="H42" s="4">
        <f t="shared" si="0"/>
        <v>-0.30793044641517181</v>
      </c>
      <c r="I42" s="4">
        <f t="shared" si="0"/>
        <v>-0.36885281052458974</v>
      </c>
      <c r="J42" s="4">
        <f t="shared" si="0"/>
        <v>-0.39852029520262067</v>
      </c>
      <c r="K42" s="4">
        <f t="shared" si="0"/>
        <v>-0.41477196853933634</v>
      </c>
    </row>
    <row r="43" spans="1:11" x14ac:dyDescent="0.3">
      <c r="A43">
        <v>23</v>
      </c>
      <c r="B43" s="4">
        <f t="shared" ref="B43:K43" si="1">+B11</f>
        <v>-0.30789123771977056</v>
      </c>
      <c r="C43" s="4">
        <f t="shared" si="1"/>
        <v>-0.29131011293380094</v>
      </c>
      <c r="D43" s="4">
        <f t="shared" si="1"/>
        <v>-0.27432400639931431</v>
      </c>
      <c r="E43" s="4">
        <f t="shared" si="1"/>
        <v>-0.2574332724389391</v>
      </c>
      <c r="F43" s="4">
        <f t="shared" si="1"/>
        <v>-0.23572627561296372</v>
      </c>
      <c r="G43" s="4">
        <f t="shared" si="1"/>
        <v>-0.29381156567090866</v>
      </c>
      <c r="H43" s="4">
        <f t="shared" si="1"/>
        <v>-0.34558294522304739</v>
      </c>
      <c r="I43" s="4">
        <f t="shared" si="1"/>
        <v>-0.40399514274527365</v>
      </c>
      <c r="J43" s="4">
        <f t="shared" si="1"/>
        <v>-0.43387180797223718</v>
      </c>
      <c r="K43" s="4">
        <f t="shared" si="1"/>
        <v>-0.44039113971737398</v>
      </c>
    </row>
    <row r="44" spans="1:11" x14ac:dyDescent="0.3">
      <c r="A44">
        <v>24</v>
      </c>
      <c r="B44" s="4">
        <f t="shared" ref="B44:K44" si="2">+B12</f>
        <v>-0.3622924894729031</v>
      </c>
      <c r="C44" s="4">
        <f t="shared" si="2"/>
        <v>-0.34882932606951528</v>
      </c>
      <c r="D44" s="4">
        <f t="shared" si="2"/>
        <v>-0.33501145955355166</v>
      </c>
      <c r="E44" s="4">
        <f t="shared" si="2"/>
        <v>-0.3214953754515949</v>
      </c>
      <c r="F44" s="4">
        <f t="shared" si="2"/>
        <v>-0.30082635131834801</v>
      </c>
      <c r="G44" s="4">
        <f t="shared" si="2"/>
        <v>-0.33416732080345229</v>
      </c>
      <c r="H44" s="4">
        <f t="shared" si="2"/>
        <v>-0.38323544403092302</v>
      </c>
      <c r="I44" s="4">
        <f t="shared" si="2"/>
        <v>-0.43913747496595751</v>
      </c>
      <c r="J44" s="4">
        <f t="shared" si="2"/>
        <v>-0.46922332074185374</v>
      </c>
      <c r="K44" s="4">
        <f t="shared" si="2"/>
        <v>-0.46601031089541167</v>
      </c>
    </row>
    <row r="45" spans="1:11" x14ac:dyDescent="0.3">
      <c r="A45">
        <v>25</v>
      </c>
      <c r="B45" s="4">
        <f t="shared" ref="B45:K45" si="3">+B13</f>
        <v>-0.41669374122603559</v>
      </c>
      <c r="C45" s="4">
        <f t="shared" si="3"/>
        <v>-0.40634853920522962</v>
      </c>
      <c r="D45" s="4">
        <f t="shared" si="3"/>
        <v>-0.39569891270778901</v>
      </c>
      <c r="E45" s="4">
        <f t="shared" si="3"/>
        <v>-0.38555747846425065</v>
      </c>
      <c r="F45" s="4">
        <f t="shared" si="3"/>
        <v>-0.36592642702373224</v>
      </c>
      <c r="G45" s="4">
        <f t="shared" si="3"/>
        <v>-0.37452307593599582</v>
      </c>
      <c r="H45" s="4">
        <f t="shared" si="3"/>
        <v>-0.4208879428387986</v>
      </c>
      <c r="I45" s="4">
        <f t="shared" si="3"/>
        <v>-0.47427980718664142</v>
      </c>
      <c r="J45" s="4">
        <f t="shared" si="3"/>
        <v>-0.50457483351147026</v>
      </c>
      <c r="K45" s="4">
        <f t="shared" si="3"/>
        <v>-0.49162948207344936</v>
      </c>
    </row>
    <row r="46" spans="1:11" x14ac:dyDescent="0.3">
      <c r="A46">
        <v>26</v>
      </c>
      <c r="B46" s="4">
        <f t="shared" ref="B46:K46" si="4">+B14</f>
        <v>-0.47109499297916807</v>
      </c>
      <c r="C46" s="4">
        <f t="shared" si="4"/>
        <v>-0.46386775234094402</v>
      </c>
      <c r="D46" s="4">
        <f t="shared" si="4"/>
        <v>-0.45638636586202636</v>
      </c>
      <c r="E46" s="4">
        <f t="shared" si="4"/>
        <v>-0.44961958147690639</v>
      </c>
      <c r="F46" s="4">
        <f t="shared" si="4"/>
        <v>-0.43102650272911658</v>
      </c>
      <c r="G46" s="4">
        <f t="shared" si="4"/>
        <v>-0.41487883106853946</v>
      </c>
      <c r="H46" s="4">
        <f t="shared" si="4"/>
        <v>-0.45854044164667418</v>
      </c>
      <c r="I46" s="4">
        <f t="shared" si="4"/>
        <v>-0.50942213940732528</v>
      </c>
      <c r="J46" s="4">
        <f t="shared" si="4"/>
        <v>-0.53992634628108682</v>
      </c>
      <c r="K46" s="4">
        <f t="shared" si="4"/>
        <v>-0.51724865325148706</v>
      </c>
    </row>
    <row r="47" spans="1:11" x14ac:dyDescent="0.3">
      <c r="A47">
        <v>27</v>
      </c>
      <c r="B47" s="4">
        <f t="shared" ref="B47:K47" si="5">+B15</f>
        <v>-0.5362507939267418</v>
      </c>
      <c r="C47" s="4">
        <f t="shared" si="5"/>
        <v>-0.53177419530828451</v>
      </c>
      <c r="D47" s="4">
        <f t="shared" si="5"/>
        <v>-0.52711149100469434</v>
      </c>
      <c r="E47" s="4">
        <f t="shared" si="5"/>
        <v>-0.52308562951037374</v>
      </c>
      <c r="F47" s="4">
        <f t="shared" si="5"/>
        <v>-0.50885259201168132</v>
      </c>
      <c r="G47" s="4">
        <f t="shared" si="5"/>
        <v>-0.48358583187756293</v>
      </c>
      <c r="H47" s="4">
        <f t="shared" si="5"/>
        <v>-0.50608267464294743</v>
      </c>
      <c r="I47" s="4">
        <f t="shared" si="5"/>
        <v>-0.55379489020384698</v>
      </c>
      <c r="J47" s="4">
        <f t="shared" si="5"/>
        <v>-0.58456322059425458</v>
      </c>
      <c r="K47" s="4">
        <f t="shared" si="5"/>
        <v>-0.55739992440573805</v>
      </c>
    </row>
    <row r="48" spans="1:11" x14ac:dyDescent="0.3">
      <c r="A48">
        <v>28</v>
      </c>
      <c r="B48" s="4">
        <f t="shared" ref="B48:K48" si="6">+B16</f>
        <v>-0.62253863255911768</v>
      </c>
      <c r="C48" s="4">
        <f t="shared" si="6"/>
        <v>-0.62010497014223143</v>
      </c>
      <c r="D48" s="4">
        <f t="shared" si="6"/>
        <v>-0.61756183232757789</v>
      </c>
      <c r="E48" s="4">
        <f t="shared" si="6"/>
        <v>-0.61535956758546428</v>
      </c>
      <c r="F48" s="4">
        <f t="shared" si="6"/>
        <v>-0.607579047092212</v>
      </c>
      <c r="G48" s="4">
        <f t="shared" si="6"/>
        <v>-0.59124384474960534</v>
      </c>
      <c r="H48" s="4">
        <f t="shared" si="6"/>
        <v>-0.59115585530595705</v>
      </c>
      <c r="I48" s="4">
        <f t="shared" si="6"/>
        <v>-0.61662847815204458</v>
      </c>
      <c r="J48" s="4">
        <f t="shared" si="6"/>
        <v>-0.64777081799452452</v>
      </c>
      <c r="K48" s="4">
        <f t="shared" si="6"/>
        <v>-0.62661539551241563</v>
      </c>
    </row>
    <row r="49" spans="1:11" x14ac:dyDescent="0.3">
      <c r="A49">
        <v>29</v>
      </c>
      <c r="B49" s="4">
        <f t="shared" ref="B49:K49" si="7">+B17</f>
        <v>-0.7291774545607016</v>
      </c>
      <c r="C49" s="4">
        <f t="shared" si="7"/>
        <v>-0.72813288834205914</v>
      </c>
      <c r="D49" s="4">
        <f t="shared" si="7"/>
        <v>-0.72703713423738525</v>
      </c>
      <c r="E49" s="4">
        <f t="shared" si="7"/>
        <v>-0.72609126790553224</v>
      </c>
      <c r="F49" s="4">
        <f t="shared" si="7"/>
        <v>-0.72265420661431357</v>
      </c>
      <c r="G49" s="4">
        <f t="shared" si="7"/>
        <v>-0.71554972903833092</v>
      </c>
      <c r="H49" s="4">
        <f t="shared" si="7"/>
        <v>-0.7137599836357027</v>
      </c>
      <c r="I49" s="4">
        <f t="shared" si="7"/>
        <v>-0.71567438254185844</v>
      </c>
      <c r="J49" s="4">
        <f t="shared" si="7"/>
        <v>-0.72954913848189695</v>
      </c>
      <c r="K49" s="4">
        <f t="shared" si="7"/>
        <v>-0.72489506657152003</v>
      </c>
    </row>
    <row r="50" spans="1:11" x14ac:dyDescent="0.3">
      <c r="A50">
        <v>30</v>
      </c>
      <c r="B50" s="4">
        <f t="shared" ref="B50:K50" si="8">+B18</f>
        <v>-0.85533026803891987</v>
      </c>
      <c r="C50" s="4">
        <f t="shared" si="8"/>
        <v>-0.85507689559217326</v>
      </c>
      <c r="D50" s="4">
        <f t="shared" si="8"/>
        <v>-0.85481020823339082</v>
      </c>
      <c r="E50" s="4">
        <f t="shared" si="8"/>
        <v>-0.85458047487728606</v>
      </c>
      <c r="F50" s="4">
        <f t="shared" si="8"/>
        <v>-0.8537279427813399</v>
      </c>
      <c r="G50" s="4">
        <f t="shared" si="8"/>
        <v>-0.85195182338734443</v>
      </c>
      <c r="H50" s="4">
        <f t="shared" si="8"/>
        <v>-0.85159191898584874</v>
      </c>
      <c r="I50" s="4">
        <f t="shared" si="8"/>
        <v>-0.85093260337328891</v>
      </c>
      <c r="J50" s="4">
        <f t="shared" si="8"/>
        <v>-0.84912895128714094</v>
      </c>
      <c r="K50" s="4">
        <f t="shared" si="8"/>
        <v>-0.8522389375830508</v>
      </c>
    </row>
    <row r="51" spans="1:11" x14ac:dyDescent="0.3">
      <c r="A51">
        <v>31</v>
      </c>
      <c r="B51" s="4">
        <f t="shared" ref="B51:K51" si="9">+B19</f>
        <v>-1</v>
      </c>
      <c r="C51" s="4">
        <f t="shared" si="9"/>
        <v>-1</v>
      </c>
      <c r="D51" s="4">
        <f t="shared" si="9"/>
        <v>-1</v>
      </c>
      <c r="E51" s="4">
        <f t="shared" si="9"/>
        <v>-1</v>
      </c>
      <c r="F51" s="4">
        <f t="shared" si="9"/>
        <v>-1</v>
      </c>
      <c r="G51" s="4">
        <f t="shared" si="9"/>
        <v>-1</v>
      </c>
      <c r="H51" s="4">
        <f t="shared" si="9"/>
        <v>-1</v>
      </c>
      <c r="I51" s="4">
        <f t="shared" si="9"/>
        <v>-1</v>
      </c>
      <c r="J51" s="4">
        <f t="shared" si="9"/>
        <v>-1</v>
      </c>
      <c r="K51" s="4">
        <f t="shared" si="9"/>
        <v>-1</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B860B-94CA-4D8A-84C5-4455D62AC290}">
  <dimension ref="A1:K51"/>
  <sheetViews>
    <sheetView zoomScale="130" zoomScaleNormal="130" workbookViewId="0">
      <pane ySplit="1" topLeftCell="A2" activePane="bottomLeft" state="frozen"/>
      <selection pane="bottomLeft" activeCell="L10" sqref="L10"/>
    </sheetView>
  </sheetViews>
  <sheetFormatPr baseColWidth="10" defaultRowHeight="14.4" x14ac:dyDescent="0.3"/>
  <sheetData>
    <row r="1" spans="1:11" x14ac:dyDescent="0.3">
      <c r="A1" t="s">
        <v>4</v>
      </c>
      <c r="B1">
        <v>2</v>
      </c>
      <c r="C1">
        <v>3</v>
      </c>
      <c r="D1">
        <v>4</v>
      </c>
      <c r="E1">
        <v>5</v>
      </c>
      <c r="F1">
        <v>6</v>
      </c>
      <c r="G1">
        <v>7</v>
      </c>
      <c r="H1">
        <v>8</v>
      </c>
      <c r="I1">
        <v>9</v>
      </c>
      <c r="J1">
        <v>10</v>
      </c>
      <c r="K1" t="s">
        <v>5</v>
      </c>
    </row>
    <row r="2" spans="1:11" x14ac:dyDescent="0.3">
      <c r="A2">
        <v>4</v>
      </c>
      <c r="B2" s="3">
        <f>+(SUM(PQ!B4:B11)+4*PQ!B12+PQ!B35)/13</f>
        <v>-0.11491332761892134</v>
      </c>
      <c r="C2" s="3">
        <f>+(SUM(PQ!C4:C11)+4*PQ!C12+PQ!C35)/13</f>
        <v>-8.2613314299744375E-2</v>
      </c>
      <c r="D2" s="3">
        <f>+(SUM(PQ!D4:D11)+4*PQ!D12+PQ!D35)/13</f>
        <v>-4.9367420106916908E-2</v>
      </c>
      <c r="E2" s="3">
        <f>+(SUM(PQ!E4:E11)+4*PQ!E12+PQ!E35)/13</f>
        <v>-1.2379926519926384E-2</v>
      </c>
      <c r="F2" s="3">
        <f>+(SUM(PQ!F4:F11)+4*PQ!F12+PQ!F35)/13</f>
        <v>1.1130417280979889E-2</v>
      </c>
      <c r="G2" s="3">
        <f>+(SUM(PQ!G4:G11)+4*PQ!G12+PQ!G35)/13</f>
        <v>-8.8279201058463722E-2</v>
      </c>
      <c r="H2" s="3">
        <f>+(SUM(PQ!H4:H11)+4*PQ!H12+PQ!H35)/13</f>
        <v>-0.15933415266020509</v>
      </c>
      <c r="I2" s="3">
        <f>+(SUM(PQ!I4:I11)+4*PQ!I12+PQ!I35)/13</f>
        <v>-0.24066617915336547</v>
      </c>
      <c r="J2" s="3">
        <f>+(SUM(PQ!J4:J11)+4*PQ!J12+PQ!J35)/13</f>
        <v>-0.28919791448567511</v>
      </c>
      <c r="K2" s="3">
        <f>+(SUM(PQ!K4:K11)+4*PQ!K12+PQ!K35)/13</f>
        <v>-0.25307699440390868</v>
      </c>
    </row>
    <row r="3" spans="1:11" x14ac:dyDescent="0.3">
      <c r="A3">
        <v>5</v>
      </c>
      <c r="B3" s="3">
        <f>+(SUM(PQ!B5:B12)+4*PQ!B13+PQ!B36)/13</f>
        <v>-0.12821556706374745</v>
      </c>
      <c r="C3" s="3">
        <f>+(SUM(PQ!C5:C12)+4*PQ!C13+PQ!C36)/13</f>
        <v>-9.5310227261489883E-2</v>
      </c>
      <c r="D3" s="3">
        <f>+(SUM(PQ!D5:D12)+4*PQ!D13+PQ!D36)/13</f>
        <v>-6.1479464199694238E-2</v>
      </c>
      <c r="E3" s="3">
        <f>+(SUM(PQ!E5:E12)+4*PQ!E13+PQ!E36)/13</f>
        <v>-2.397897039185962E-2</v>
      </c>
      <c r="F3" s="3">
        <f>+(SUM(PQ!F5:F12)+4*PQ!F13+PQ!F36)/13</f>
        <v>-1.1863378384400908E-3</v>
      </c>
      <c r="G3" s="3">
        <f>+(SUM(PQ!G5:G12)+4*PQ!G13+PQ!G36)/13</f>
        <v>-0.11944744188414852</v>
      </c>
      <c r="H3" s="3">
        <f>+(SUM(PQ!H5:H12)+4*PQ!H13+PQ!H36)/13</f>
        <v>-0.18809330390318518</v>
      </c>
      <c r="I3" s="3">
        <f>+(SUM(PQ!I5:I12)+4*PQ!I13+PQ!I36)/13</f>
        <v>-0.2666150533579591</v>
      </c>
      <c r="J3" s="3">
        <f>+(SUM(PQ!J5:J12)+4*PQ!J13+PQ!J36)/13</f>
        <v>-0.31341164336497107</v>
      </c>
      <c r="K3" s="3">
        <f>+(SUM(PQ!K5:K12)+4*PQ!K13+PQ!K36)/13</f>
        <v>-0.27857459755181968</v>
      </c>
    </row>
    <row r="4" spans="1:11" x14ac:dyDescent="0.3">
      <c r="A4">
        <v>6</v>
      </c>
      <c r="B4" s="3">
        <f>+(SUM(PQ!B6:B13)+4*PQ!B14+PQ!B37)/13</f>
        <v>-0.14075911746001987</v>
      </c>
      <c r="C4" s="3">
        <f>+(SUM(PQ!C6:C13)+4*PQ!C14+PQ!C37)/13</f>
        <v>-0.10729107800860836</v>
      </c>
      <c r="D4" s="3">
        <f>+(SUM(PQ!D6:D13)+4*PQ!D14+PQ!D37)/13</f>
        <v>-7.2917141926387305E-2</v>
      </c>
      <c r="E4" s="3">
        <f>+(SUM(PQ!E6:E13)+4*PQ!E14+PQ!E37)/13</f>
        <v>-3.4915973330102178E-2</v>
      </c>
      <c r="F4" s="3">
        <f>+(SUM(PQ!F6:F13)+4*PQ!F14+PQ!F37)/13</f>
        <v>-1.3005835529874204E-2</v>
      </c>
      <c r="G4" s="3">
        <f>+(SUM(PQ!G6:G13)+4*PQ!G14+PQ!G37)/13</f>
        <v>-0.15193270723669944</v>
      </c>
      <c r="H4" s="3">
        <f>+(SUM(PQ!H6:H13)+4*PQ!H14+PQ!H37)/13</f>
        <v>-0.21724188132078476</v>
      </c>
      <c r="I4" s="3">
        <f>+(SUM(PQ!I6:I13)+4*PQ!I14+PQ!I37)/13</f>
        <v>-0.29264070019772598</v>
      </c>
      <c r="J4" s="3">
        <f>+(SUM(PQ!J6:J13)+4*PQ!J14+PQ!J37)/13</f>
        <v>-0.33774944037840804</v>
      </c>
      <c r="K4" s="3">
        <f>+(SUM(PQ!K6:K13)+4*PQ!K14+PQ!K37)/13</f>
        <v>-0.30414663097569938</v>
      </c>
    </row>
    <row r="5" spans="1:11" x14ac:dyDescent="0.3">
      <c r="A5">
        <v>7</v>
      </c>
      <c r="B5" s="3">
        <f>+(SUM(PQ!B7:B14)+4*PQ!B15+PQ!B38)/13</f>
        <v>-0.10918342786661633</v>
      </c>
      <c r="C5" s="3">
        <f>+(SUM(PQ!C7:C14)+4*PQ!C15+PQ!C38)/13</f>
        <v>-7.658298190446361E-2</v>
      </c>
      <c r="D5" s="3">
        <f>+(SUM(PQ!D7:D14)+4*PQ!D15+PQ!D38)/13</f>
        <v>-4.3021794004341876E-2</v>
      </c>
      <c r="E5" s="3">
        <f>+(SUM(PQ!E7:E14)+4*PQ!E15+PQ!E38)/13</f>
        <v>-7.2713609029408845E-3</v>
      </c>
      <c r="F5" s="3">
        <f>+(SUM(PQ!F7:F14)+4*PQ!F15+PQ!F38)/13</f>
        <v>2.9185342353860964E-2</v>
      </c>
      <c r="G5" s="3">
        <f>+(SUM(PQ!G7:G14)+4*PQ!G15+PQ!G38)/13</f>
        <v>-6.8807799580427764E-2</v>
      </c>
      <c r="H5" s="3">
        <f>+(SUM(PQ!H7:H14)+4*PQ!H15+PQ!H38)/13</f>
        <v>-0.21060476872434966</v>
      </c>
      <c r="I5" s="3">
        <f>+(SUM(PQ!I7:I14)+4*PQ!I15+PQ!I38)/13</f>
        <v>-0.28536544048687662</v>
      </c>
      <c r="J5" s="3">
        <f>+(SUM(PQ!J7:J14)+4*PQ!J15+PQ!J38)/13</f>
        <v>-0.31905479139833842</v>
      </c>
      <c r="K5" s="3">
        <f>+(SUM(PQ!K7:K14)+4*PQ!K15+PQ!K38)/13</f>
        <v>-0.31007165033163697</v>
      </c>
    </row>
    <row r="6" spans="1:11" x14ac:dyDescent="0.3">
      <c r="A6">
        <v>8</v>
      </c>
      <c r="B6" s="3">
        <f>+(SUM(PQ!B8:B15)+4*PQ!B16+PQ!B39)/13</f>
        <v>-2.1798188008805668E-2</v>
      </c>
      <c r="C6" s="3">
        <f>+(SUM(PQ!C8:C15)+4*PQ!C16+PQ!C39)/13</f>
        <v>8.0052625306546651E-3</v>
      </c>
      <c r="D6" s="3">
        <f>+(SUM(PQ!D8:D15)+4*PQ!D16+PQ!D39)/13</f>
        <v>3.8784473277208811E-2</v>
      </c>
      <c r="E6" s="3">
        <f>+(SUM(PQ!E8:E15)+4*PQ!E16+PQ!E39)/13</f>
        <v>7.0804635983033826E-2</v>
      </c>
      <c r="F6" s="3">
        <f>+(SUM(PQ!F8:F15)+4*PQ!F16+PQ!F39)/13</f>
        <v>0.11496015009622332</v>
      </c>
      <c r="G6" s="3">
        <f>+(SUM(PQ!G8:G15)+4*PQ!G16+PQ!G39)/13</f>
        <v>8.2207439363742862E-2</v>
      </c>
      <c r="H6" s="3">
        <f>+(SUM(PQ!H8:H15)+4*PQ!H16+PQ!H39)/13</f>
        <v>-5.9898275658656304E-2</v>
      </c>
      <c r="I6" s="3">
        <f>+(SUM(PQ!I8:I15)+4*PQ!I16+PQ!I39)/13</f>
        <v>-0.21018633199821762</v>
      </c>
      <c r="J6" s="3">
        <f>+(SUM(PQ!J8:J15)+4*PQ!J16+PQ!J39)/13</f>
        <v>-0.24937508055334259</v>
      </c>
      <c r="K6" s="3">
        <f>+(SUM(PQ!K8:K15)+4*PQ!K16+PQ!K39)/13</f>
        <v>-0.1970288105741636</v>
      </c>
    </row>
    <row r="7" spans="1:11" x14ac:dyDescent="0.3">
      <c r="A7">
        <v>9</v>
      </c>
      <c r="B7" s="3">
        <f>+(SUM(PQ!B9:B16)+4*PQ!B17+PQ!B40)/13</f>
        <v>7.4446037576340524E-2</v>
      </c>
      <c r="C7" s="3">
        <f>+(SUM(PQ!C9:C16)+4*PQ!C17+PQ!C40)/13</f>
        <v>0.10126470173887674</v>
      </c>
      <c r="D7" s="3">
        <f>+(SUM(PQ!D9:D16)+4*PQ!D17+PQ!D40)/13</f>
        <v>0.12898088119574178</v>
      </c>
      <c r="E7" s="3">
        <f>+(SUM(PQ!E9:E16)+4*PQ!E17+PQ!E40)/13</f>
        <v>0.15803185626651736</v>
      </c>
      <c r="F7" s="3">
        <f>+(SUM(PQ!F9:F16)+4*PQ!F17+PQ!F40)/13</f>
        <v>0.19601883925727884</v>
      </c>
      <c r="G7" s="3">
        <f>+(SUM(PQ!G9:G16)+4*PQ!G17+PQ!G40)/13</f>
        <v>0.17186785993695267</v>
      </c>
      <c r="H7" s="3">
        <f>+(SUM(PQ!H9:H16)+4*PQ!H17+PQ!H40)/13</f>
        <v>9.8376217435392543E-2</v>
      </c>
      <c r="I7" s="3">
        <f>+(SUM(PQ!I9:I16)+4*PQ!I17+PQ!I40)/13</f>
        <v>-5.2178053462651711E-2</v>
      </c>
      <c r="J7" s="3">
        <f>+(SUM(PQ!J9:J16)+4*PQ!J17+PQ!J40)/13</f>
        <v>-0.15295298487455075</v>
      </c>
      <c r="K7" s="3">
        <f>+(SUM(PQ!K9:K16)+4*PQ!K17+PQ!K40)/13</f>
        <v>-6.5680778778066204E-2</v>
      </c>
    </row>
    <row r="8" spans="1:11" x14ac:dyDescent="0.3">
      <c r="A8">
        <v>10</v>
      </c>
      <c r="B8" s="3">
        <f>+(SUM(PQ!B10:B17)+4*PQ!B18+PQ!B41)/13</f>
        <v>0.18249999400904487</v>
      </c>
      <c r="C8" s="3">
        <f>+(SUM(PQ!C10:C17)+4*PQ!C18+PQ!C41)/13</f>
        <v>0.20608797581394089</v>
      </c>
      <c r="D8" s="3">
        <f>+(SUM(PQ!D10:D17)+4*PQ!D18+PQ!D41)/13</f>
        <v>0.230470121897177</v>
      </c>
      <c r="E8" s="3">
        <f>+(SUM(PQ!E10:E17)+4*PQ!E18+PQ!E41)/13</f>
        <v>0.25625855450163387</v>
      </c>
      <c r="F8" s="3">
        <f>+(SUM(PQ!F10:F17)+4*PQ!F18+PQ!F41)/13</f>
        <v>0.28779508429888434</v>
      </c>
      <c r="G8" s="3">
        <f>+(SUM(PQ!G10:G17)+4*PQ!G18+PQ!G41)/13</f>
        <v>0.25690874433608657</v>
      </c>
      <c r="H8" s="3">
        <f>+(SUM(PQ!H10:H17)+4*PQ!H18+PQ!H41)/13</f>
        <v>0.19795370833197612</v>
      </c>
      <c r="I8" s="3">
        <f>+(SUM(PQ!I10:I17)+4*PQ!I18+PQ!I41)/13</f>
        <v>0.11652959106928386</v>
      </c>
      <c r="J8" s="3">
        <f>+(SUM(PQ!J10:J17)+4*PQ!J18+PQ!J41)/13</f>
        <v>2.5308523040868145E-2</v>
      </c>
      <c r="K8" s="3">
        <f>+(SUM(PQ!K10:K17)+4*PQ!K18+PQ!K41)/13</f>
        <v>8.1449707945275923E-2</v>
      </c>
    </row>
    <row r="9" spans="1:11" x14ac:dyDescent="0.3">
      <c r="A9">
        <v>11</v>
      </c>
      <c r="B9" s="3">
        <f>+(SUM(PQ!B11:B18)+4*PQ!B19+PQ!B42)/13</f>
        <v>0.23835074945762977</v>
      </c>
      <c r="C9" s="3">
        <f>+(SUM(PQ!C11:C18)+4*PQ!C19+PQ!C42)/13</f>
        <v>0.26032526728707961</v>
      </c>
      <c r="D9" s="3">
        <f>+(SUM(PQ!D11:D18)+4*PQ!D19+PQ!D42)/13</f>
        <v>0.28302027520898804</v>
      </c>
      <c r="E9" s="3">
        <f>+(SUM(PQ!E11:E18)+4*PQ!E19+PQ!E42)/13</f>
        <v>0.30734950895451402</v>
      </c>
      <c r="F9" s="3">
        <f>+(SUM(PQ!F11:F18)+4*PQ!F19+PQ!F42)/13</f>
        <v>0.33369004745378483</v>
      </c>
      <c r="G9" s="3">
        <f>+(SUM(PQ!G11:G18)+4*PQ!G19+PQ!G42)/13</f>
        <v>0.29214699112701309</v>
      </c>
      <c r="H9" s="3">
        <f>+(SUM(PQ!H11:H18)+4*PQ!H19+PQ!H42)/13</f>
        <v>0.22998214532399175</v>
      </c>
      <c r="I9" s="3">
        <f>+(SUM(PQ!I11:I18)+4*PQ!I19+PQ!I42)/13</f>
        <v>0.15825711845512574</v>
      </c>
      <c r="J9" s="3">
        <f>+(SUM(PQ!J11:J18)+4*PQ!J19+PQ!J42)/13</f>
        <v>0.11948223076371366</v>
      </c>
      <c r="K9" s="3">
        <f>+(SUM(PQ!K11:K18)+4*PQ!K19+PQ!K42)/13</f>
        <v>0.14300128216153019</v>
      </c>
    </row>
    <row r="10" spans="1:11" x14ac:dyDescent="0.3">
      <c r="A10">
        <v>12</v>
      </c>
      <c r="B10" s="3">
        <f>+(SUM(PQ!B12:B19)+4*PQ!B20+PQ!B43)/13</f>
        <v>-0.25338998596663803</v>
      </c>
      <c r="C10" s="3">
        <f>+(SUM(PQ!C12:C19)+4*PQ!C20+PQ!C43)/13</f>
        <v>-0.2336908997980866</v>
      </c>
      <c r="D10" s="3">
        <f>+(SUM(PQ!D12:D19)+4*PQ!D20+PQ!D43)/13</f>
        <v>-0.21353655324507695</v>
      </c>
      <c r="E10" s="3">
        <f>+(SUM(PQ!E12:E19)+4*PQ!E20+PQ!E43)/13</f>
        <v>-0.19327116942628339</v>
      </c>
      <c r="F10" s="3">
        <f>+(SUM(PQ!F12:F19)+4*PQ!F20+PQ!F43)/13</f>
        <v>-0.17052619990757945</v>
      </c>
      <c r="G10" s="3">
        <f>+(SUM(PQ!G12:G19)+4*PQ!G20+PQ!G43)/13</f>
        <v>-0.21284771451731427</v>
      </c>
      <c r="H10" s="3">
        <f>+(SUM(PQ!H12:H19)+4*PQ!H20+PQ!H43)/13</f>
        <v>-0.27157480502428616</v>
      </c>
      <c r="I10" s="3">
        <f>+(SUM(PQ!I12:I19)+4*PQ!I20+PQ!I43)/13</f>
        <v>-0.3400132806089356</v>
      </c>
      <c r="J10" s="3">
        <f>+(SUM(PQ!J12:J19)+4*PQ!J20+PQ!J43)/13</f>
        <v>-0.38104299284808757</v>
      </c>
      <c r="K10" s="3">
        <f>+(SUM(PQ!K12:K19)+4*PQ!K20+PQ!K43)/13</f>
        <v>-0.35054034044008009</v>
      </c>
    </row>
    <row r="11" spans="1:11" x14ac:dyDescent="0.3">
      <c r="A11">
        <v>13</v>
      </c>
      <c r="B11" s="3">
        <f>+(SUM(PQ!B13:B20)+4*PQ!B21+PQ!B44)/13</f>
        <v>-0.30779123771977063</v>
      </c>
      <c r="C11" s="3">
        <f>+(SUM(PQ!C13:C20)+4*PQ!C21+PQ!C44)/13</f>
        <v>-0.29121011293380095</v>
      </c>
      <c r="D11" s="3">
        <f>+(SUM(PQ!D13:D20)+4*PQ!D21+PQ!D44)/13</f>
        <v>-0.27422400639931427</v>
      </c>
      <c r="E11" s="3">
        <f>+(SUM(PQ!E13:E20)+4*PQ!E21+PQ!E44)/13</f>
        <v>-0.25733327243893911</v>
      </c>
      <c r="F11" s="3">
        <f>+(SUM(PQ!F13:F20)+4*PQ!F21+PQ!F44)/13</f>
        <v>-0.23562627561296373</v>
      </c>
      <c r="G11" s="3">
        <f>+(SUM(PQ!G13:G20)+4*PQ!G21+PQ!G44)/13</f>
        <v>-0.26907287776607752</v>
      </c>
      <c r="H11" s="3">
        <f>+(SUM(PQ!H13:H20)+4*PQ!H21+PQ!H44)/13</f>
        <v>-0.32360517609397998</v>
      </c>
      <c r="I11" s="3">
        <f>+(SUM(PQ!I13:I20)+4*PQ!I21+PQ!I44)/13</f>
        <v>-0.38715518913686875</v>
      </c>
      <c r="J11" s="3">
        <f>+(SUM(PQ!J13:J20)+4*PQ!J21+PQ!J44)/13</f>
        <v>-0.42525420764465277</v>
      </c>
      <c r="K11" s="3">
        <f>+(SUM(PQ!K13:K20)+4*PQ!K21+PQ!K44)/13</f>
        <v>-0.3969303161229315</v>
      </c>
    </row>
    <row r="12" spans="1:11" x14ac:dyDescent="0.3">
      <c r="A12">
        <v>14</v>
      </c>
      <c r="B12" s="3">
        <f>+(SUM(PQ!B14:B21)+4*PQ!B22+PQ!B45)/13</f>
        <v>-0.36219248947290311</v>
      </c>
      <c r="C12" s="3">
        <f>+(SUM(PQ!C14:C21)+4*PQ!C22+PQ!C45)/13</f>
        <v>-0.34872932606951529</v>
      </c>
      <c r="D12" s="3">
        <f>+(SUM(PQ!D14:D21)+4*PQ!D22+PQ!D45)/13</f>
        <v>-0.33491145955355167</v>
      </c>
      <c r="E12" s="3">
        <f>+(SUM(PQ!E14:E21)+4*PQ!E22+PQ!E45)/13</f>
        <v>-0.32139537545159491</v>
      </c>
      <c r="F12" s="3">
        <f>+(SUM(PQ!F14:F21)+4*PQ!F22+PQ!F45)/13</f>
        <v>-0.30072635131834802</v>
      </c>
      <c r="G12" s="3">
        <f>+(SUM(PQ!G14:G21)+4*PQ!G22+PQ!G45)/13</f>
        <v>-0.3212819579256434</v>
      </c>
      <c r="H12" s="3">
        <f>+(SUM(PQ!H14:H21)+4*PQ!H22+PQ!H45)/13</f>
        <v>-0.37191909208726709</v>
      </c>
      <c r="I12" s="3">
        <f>+(SUM(PQ!I14:I21)+4*PQ!I22+PQ!I45)/13</f>
        <v>-0.43092981848423528</v>
      </c>
      <c r="J12" s="3">
        <f>+(SUM(PQ!J14:J21)+4*PQ!J22+PQ!J45)/13</f>
        <v>-0.46630747852717758</v>
      </c>
      <c r="K12" s="3">
        <f>+(SUM(PQ!K14:K21)+4*PQ!K22+PQ!K45)/13</f>
        <v>-0.44000672211415065</v>
      </c>
    </row>
    <row r="13" spans="1:11" x14ac:dyDescent="0.3">
      <c r="A13">
        <v>15</v>
      </c>
      <c r="B13" s="3">
        <f>+(SUM(PQ!B15:B22)+4*PQ!B23+PQ!B46)/13</f>
        <v>-0.4165937412260356</v>
      </c>
      <c r="C13" s="3">
        <f>+(SUM(PQ!C15:C22)+4*PQ!C23+PQ!C46)/13</f>
        <v>-0.40624853920522963</v>
      </c>
      <c r="D13" s="3">
        <f>+(SUM(PQ!D15:D22)+4*PQ!D23+PQ!D46)/13</f>
        <v>-0.39559891270778902</v>
      </c>
      <c r="E13" s="3">
        <f>+(SUM(PQ!E15:E22)+4*PQ!E23+PQ!E46)/13</f>
        <v>-0.38545747846425066</v>
      </c>
      <c r="F13" s="3">
        <f>+(SUM(PQ!F15:F22)+4*PQ!F23+PQ!F46)/13</f>
        <v>-0.36582642702373236</v>
      </c>
      <c r="G13" s="3">
        <f>+(SUM(PQ!G15:G22)+4*PQ!G23+PQ!G46)/13</f>
        <v>-0.36976181807381175</v>
      </c>
      <c r="H13" s="3">
        <f>+(SUM(PQ!H15:H22)+4*PQ!H23+PQ!H46)/13</f>
        <v>-0.41678201408103371</v>
      </c>
      <c r="I13" s="3">
        <f>+(SUM(PQ!I15:I22)+4*PQ!I23+PQ!I46)/13</f>
        <v>-0.47157768859250421</v>
      </c>
      <c r="J13" s="3">
        <f>+(SUM(PQ!J15:J22)+4*PQ!J23+PQ!J46)/13</f>
        <v>-0.5044283729180935</v>
      </c>
      <c r="K13" s="3">
        <f>+(SUM(PQ!K15:K22)+4*PQ!K23+PQ!K46)/13</f>
        <v>-0.4800062419631399</v>
      </c>
    </row>
    <row r="14" spans="1:11" x14ac:dyDescent="0.3">
      <c r="A14">
        <v>16</v>
      </c>
      <c r="B14" s="3">
        <f>+(SUM(PQ!B16:B23)+4*PQ!B24+PQ!B47)/13</f>
        <v>-0.47099499297916814</v>
      </c>
      <c r="C14" s="3">
        <f>+(SUM(PQ!C16:C23)+4*PQ!C24+PQ!C47)/13</f>
        <v>-0.46376775234094403</v>
      </c>
      <c r="D14" s="3">
        <f>+(SUM(PQ!D16:D23)+4*PQ!D24+PQ!D47)/13</f>
        <v>-0.45628636586202637</v>
      </c>
      <c r="E14" s="3">
        <f>+(SUM(PQ!E16:E23)+4*PQ!E24+PQ!E47)/13</f>
        <v>-0.44951958147690646</v>
      </c>
      <c r="F14" s="3">
        <f>+(SUM(PQ!F16:F23)+4*PQ!F24+PQ!F47)/13</f>
        <v>-0.43092650272911659</v>
      </c>
      <c r="G14" s="3">
        <f>+(SUM(PQ!G16:G23)+4*PQ!G24+PQ!G47)/13</f>
        <v>-0.41477883106853947</v>
      </c>
      <c r="H14" s="3">
        <f>+(SUM(PQ!H16:H23)+4*PQ!H24+PQ!H47)/13</f>
        <v>-0.45844044164667419</v>
      </c>
      <c r="I14" s="3">
        <f>+(SUM(PQ!I16:I23)+4*PQ!I24+PQ!I47)/13</f>
        <v>-0.50932213940732529</v>
      </c>
      <c r="J14" s="3">
        <f>+(SUM(PQ!J16:J23)+4*PQ!J24+PQ!J47)/13</f>
        <v>-0.53982634628108683</v>
      </c>
      <c r="K14" s="3">
        <f>+(SUM(PQ!K16:K23)+4*PQ!K24+PQ!K47)/13</f>
        <v>-0.51714865325148707</v>
      </c>
    </row>
    <row r="15" spans="1:11" x14ac:dyDescent="0.3">
      <c r="A15">
        <v>17</v>
      </c>
      <c r="B15" s="3">
        <f>+(SUM(PQ!B17:B24)+4*PQ!B25+PQ!B48)/13</f>
        <v>-0.53615079392674181</v>
      </c>
      <c r="C15" s="3">
        <f>+(SUM(PQ!C17:C24)+4*PQ!C25+PQ!C48)/13</f>
        <v>-0.53167419530828441</v>
      </c>
      <c r="D15" s="3">
        <f>+(SUM(PQ!D17:D24)+4*PQ!D25+PQ!D48)/13</f>
        <v>-0.52701149100469435</v>
      </c>
      <c r="E15" s="3">
        <f>+(SUM(PQ!E17:E24)+4*PQ!E25+PQ!E48)/13</f>
        <v>-0.52298562951037375</v>
      </c>
      <c r="F15" s="3">
        <f>+(SUM(PQ!F17:F24)+4*PQ!F25+PQ!F48)/13</f>
        <v>-0.50875259201168133</v>
      </c>
      <c r="G15" s="3">
        <f>+(SUM(PQ!G17:G24)+4*PQ!G25+PQ!G48)/13</f>
        <v>-0.48348583187756294</v>
      </c>
      <c r="H15" s="3">
        <f>+(SUM(PQ!H17:H24)+4*PQ!H25+PQ!H48)/13</f>
        <v>-0.50598267464294744</v>
      </c>
      <c r="I15" s="3">
        <f>+(SUM(PQ!I17:I24)+4*PQ!I25+PQ!I48)/13</f>
        <v>-0.55369489020384699</v>
      </c>
      <c r="J15" s="3">
        <f>+(SUM(PQ!J17:J24)+4*PQ!J25+PQ!J48)/13</f>
        <v>-0.58446322059425448</v>
      </c>
      <c r="K15" s="3">
        <f>+(SUM(PQ!K17:K24)+4*PQ!K25+PQ!K48)/13</f>
        <v>-0.55729992440573806</v>
      </c>
    </row>
    <row r="16" spans="1:11" x14ac:dyDescent="0.3">
      <c r="A16">
        <v>18</v>
      </c>
      <c r="B16" s="3">
        <f>+(SUM(PQ!B18:B25)+4*PQ!B26+PQ!B49)/13</f>
        <v>-0.62243863255911769</v>
      </c>
      <c r="C16" s="3">
        <f>+(SUM(PQ!C18:C25)+4*PQ!C26+PQ!C49)/13</f>
        <v>-0.62000497014223144</v>
      </c>
      <c r="D16" s="3">
        <f>+(SUM(PQ!D18:D25)+4*PQ!D26+PQ!D49)/13</f>
        <v>-0.6174618323275779</v>
      </c>
      <c r="E16" s="3">
        <f>+(SUM(PQ!E18:E25)+4*PQ!E26+PQ!E49)/13</f>
        <v>-0.61525956758546418</v>
      </c>
      <c r="F16" s="3">
        <f>+(SUM(PQ!F18:F25)+4*PQ!F26+PQ!F49)/13</f>
        <v>-0.60747904709221201</v>
      </c>
      <c r="G16" s="3">
        <f>+(SUM(PQ!G18:G25)+4*PQ!G26+PQ!G49)/13</f>
        <v>-0.59114384474960546</v>
      </c>
      <c r="H16" s="3">
        <f>+(SUM(PQ!H18:H25)+4*PQ!H26+PQ!H49)/13</f>
        <v>-0.59105585530595706</v>
      </c>
      <c r="I16" s="3">
        <f>+(SUM(PQ!I18:I25)+4*PQ!I26+PQ!I49)/13</f>
        <v>-0.61652847815204459</v>
      </c>
      <c r="J16" s="3">
        <f>+(SUM(PQ!J18:J25)+4*PQ!J26+PQ!J49)/13</f>
        <v>-0.64767081799452464</v>
      </c>
      <c r="K16" s="3">
        <f>+(SUM(PQ!K18:K25)+4*PQ!K26+PQ!K49)/13</f>
        <v>-0.62651539551241575</v>
      </c>
    </row>
    <row r="17" spans="1:11" x14ac:dyDescent="0.3">
      <c r="A17">
        <v>19</v>
      </c>
      <c r="B17" s="3">
        <f>+(SUM(PQ!B19:B26)+4*PQ!B27+PQ!B50)/13</f>
        <v>-0.72907745456070161</v>
      </c>
      <c r="C17" s="3">
        <f>+(SUM(PQ!C19:C26)+4*PQ!C27+PQ!C50)/13</f>
        <v>-0.72803288834205937</v>
      </c>
      <c r="D17" s="3">
        <f>+(SUM(PQ!D19:D26)+4*PQ!D27+PQ!D50)/13</f>
        <v>-0.72693713423738526</v>
      </c>
      <c r="E17" s="3">
        <f>+(SUM(PQ!E19:E26)+4*PQ!E27+PQ!E50)/13</f>
        <v>-0.72599126790553226</v>
      </c>
      <c r="F17" s="3">
        <f>+(SUM(PQ!F19:F26)+4*PQ!F27+PQ!F50)/13</f>
        <v>-0.72255420661431335</v>
      </c>
      <c r="G17" s="3">
        <f>+(SUM(PQ!G19:G26)+4*PQ!G27+PQ!G50)/13</f>
        <v>-0.71544972903833093</v>
      </c>
      <c r="H17" s="3">
        <f>+(SUM(PQ!H19:H26)+4*PQ!H27+PQ!H50)/13</f>
        <v>-0.71365998363570271</v>
      </c>
      <c r="I17" s="3">
        <f>+(SUM(PQ!I19:I26)+4*PQ!I27+PQ!I50)/13</f>
        <v>-0.71557438254185846</v>
      </c>
      <c r="J17" s="3">
        <f>+(SUM(PQ!J19:J26)+4*PQ!J27+PQ!J50)/13</f>
        <v>-0.72944913848189696</v>
      </c>
      <c r="K17" s="3">
        <f>+(SUM(PQ!K19:K26)+4*PQ!K27+PQ!K50)/13</f>
        <v>-0.72479506657151993</v>
      </c>
    </row>
    <row r="18" spans="1:11" x14ac:dyDescent="0.3">
      <c r="A18">
        <v>20</v>
      </c>
      <c r="B18" s="3">
        <f>+(SUM(PQ!B20:B27)+4*PQ!B28+PQ!B51)/13</f>
        <v>-0.85523026803891988</v>
      </c>
      <c r="C18" s="3">
        <f>+(SUM(PQ!C20:C27)+4*PQ!C28+PQ!C51)/13</f>
        <v>-0.85497689559217305</v>
      </c>
      <c r="D18" s="3">
        <f>+(SUM(PQ!D20:D27)+4*PQ!D28+PQ!D51)/13</f>
        <v>-0.85471020823339083</v>
      </c>
      <c r="E18" s="3">
        <f>+(SUM(PQ!E20:E27)+4*PQ!E28+PQ!E51)/13</f>
        <v>-0.85448047487728607</v>
      </c>
      <c r="F18" s="3">
        <f>+(SUM(PQ!F20:F27)+4*PQ!F28+PQ!F51)/13</f>
        <v>-0.85362794278134002</v>
      </c>
      <c r="G18" s="3">
        <f>+(SUM(PQ!G20:G27)+4*PQ!G28+PQ!G51)/13</f>
        <v>-0.85185182338734444</v>
      </c>
      <c r="H18" s="3">
        <f>+(SUM(PQ!H20:H27)+4*PQ!H28+PQ!H51)/13</f>
        <v>-0.85149191898584875</v>
      </c>
      <c r="I18" s="3">
        <f>+(SUM(PQ!I20:I27)+4*PQ!I28+PQ!I51)/13</f>
        <v>-0.85083260337328892</v>
      </c>
      <c r="J18" s="3">
        <f>+(SUM(PQ!J20:J27)+4*PQ!J28+PQ!J51)/13</f>
        <v>-0.84902895128714095</v>
      </c>
      <c r="K18" s="3">
        <f>+(SUM(PQ!K20:K27)+4*PQ!K28+PQ!K51)/13</f>
        <v>-0.85213893758305104</v>
      </c>
    </row>
    <row r="19" spans="1:11" x14ac:dyDescent="0.3">
      <c r="A19">
        <v>21</v>
      </c>
      <c r="B19">
        <v>-1</v>
      </c>
      <c r="C19">
        <v>-1</v>
      </c>
      <c r="D19">
        <v>-1</v>
      </c>
      <c r="E19">
        <v>-1</v>
      </c>
      <c r="F19">
        <v>-1</v>
      </c>
      <c r="G19">
        <v>-1</v>
      </c>
      <c r="H19">
        <v>-1</v>
      </c>
      <c r="I19">
        <v>-1</v>
      </c>
      <c r="J19">
        <v>-1</v>
      </c>
      <c r="K19">
        <v>-1</v>
      </c>
    </row>
    <row r="20" spans="1:11" x14ac:dyDescent="0.3">
      <c r="A20">
        <v>22</v>
      </c>
      <c r="B20">
        <v>-1</v>
      </c>
      <c r="C20">
        <v>-1</v>
      </c>
      <c r="D20">
        <v>-1</v>
      </c>
      <c r="E20">
        <v>-1</v>
      </c>
      <c r="F20">
        <v>-1</v>
      </c>
      <c r="G20">
        <v>-1</v>
      </c>
      <c r="H20">
        <v>-1</v>
      </c>
      <c r="I20">
        <v>-1</v>
      </c>
      <c r="J20">
        <v>-1</v>
      </c>
      <c r="K20">
        <v>-1</v>
      </c>
    </row>
    <row r="21" spans="1:11" x14ac:dyDescent="0.3">
      <c r="A21">
        <v>23</v>
      </c>
      <c r="B21">
        <v>-1</v>
      </c>
      <c r="C21">
        <v>-1</v>
      </c>
      <c r="D21">
        <v>-1</v>
      </c>
      <c r="E21">
        <v>-1</v>
      </c>
      <c r="F21">
        <v>-1</v>
      </c>
      <c r="G21">
        <v>-1</v>
      </c>
      <c r="H21">
        <v>-1</v>
      </c>
      <c r="I21">
        <v>-1</v>
      </c>
      <c r="J21">
        <v>-1</v>
      </c>
      <c r="K21">
        <v>-1</v>
      </c>
    </row>
    <row r="22" spans="1:11" x14ac:dyDescent="0.3">
      <c r="A22">
        <v>24</v>
      </c>
      <c r="B22">
        <v>-1</v>
      </c>
      <c r="C22">
        <v>-1</v>
      </c>
      <c r="D22">
        <v>-1</v>
      </c>
      <c r="E22">
        <v>-1</v>
      </c>
      <c r="F22">
        <v>-1</v>
      </c>
      <c r="G22">
        <v>-1</v>
      </c>
      <c r="H22">
        <v>-1</v>
      </c>
      <c r="I22">
        <v>-1</v>
      </c>
      <c r="J22">
        <v>-1</v>
      </c>
      <c r="K22">
        <v>-1</v>
      </c>
    </row>
    <row r="23" spans="1:11" x14ac:dyDescent="0.3">
      <c r="A23">
        <v>25</v>
      </c>
      <c r="B23">
        <v>-1</v>
      </c>
      <c r="C23">
        <v>-1</v>
      </c>
      <c r="D23">
        <v>-1</v>
      </c>
      <c r="E23">
        <v>-1</v>
      </c>
      <c r="F23">
        <v>-1</v>
      </c>
      <c r="G23">
        <v>-1</v>
      </c>
      <c r="H23">
        <v>-1</v>
      </c>
      <c r="I23">
        <v>-1</v>
      </c>
      <c r="J23">
        <v>-1</v>
      </c>
      <c r="K23">
        <v>-1</v>
      </c>
    </row>
    <row r="24" spans="1:11" x14ac:dyDescent="0.3">
      <c r="A24">
        <v>26</v>
      </c>
      <c r="B24">
        <v>-1</v>
      </c>
      <c r="C24">
        <v>-1</v>
      </c>
      <c r="D24">
        <v>-1</v>
      </c>
      <c r="E24">
        <v>-1</v>
      </c>
      <c r="F24">
        <v>-1</v>
      </c>
      <c r="G24">
        <v>-1</v>
      </c>
      <c r="H24">
        <v>-1</v>
      </c>
      <c r="I24">
        <v>-1</v>
      </c>
      <c r="J24">
        <v>-1</v>
      </c>
      <c r="K24">
        <v>-1</v>
      </c>
    </row>
    <row r="25" spans="1:11" x14ac:dyDescent="0.3">
      <c r="A25">
        <v>27</v>
      </c>
      <c r="B25">
        <v>-1</v>
      </c>
      <c r="C25">
        <v>-1</v>
      </c>
      <c r="D25">
        <v>-1</v>
      </c>
      <c r="E25">
        <v>-1</v>
      </c>
      <c r="F25">
        <v>-1</v>
      </c>
      <c r="G25">
        <v>-1</v>
      </c>
      <c r="H25">
        <v>-1</v>
      </c>
      <c r="I25">
        <v>-1</v>
      </c>
      <c r="J25">
        <v>-1</v>
      </c>
      <c r="K25">
        <v>-1</v>
      </c>
    </row>
    <row r="26" spans="1:11" x14ac:dyDescent="0.3">
      <c r="A26">
        <v>28</v>
      </c>
      <c r="B26">
        <v>-1</v>
      </c>
      <c r="C26">
        <v>-1</v>
      </c>
      <c r="D26">
        <v>-1</v>
      </c>
      <c r="E26">
        <v>-1</v>
      </c>
      <c r="F26">
        <v>-1</v>
      </c>
      <c r="G26">
        <v>-1</v>
      </c>
      <c r="H26">
        <v>-1</v>
      </c>
      <c r="I26">
        <v>-1</v>
      </c>
      <c r="J26">
        <v>-1</v>
      </c>
      <c r="K26">
        <v>-1</v>
      </c>
    </row>
    <row r="27" spans="1:11" x14ac:dyDescent="0.3">
      <c r="A27">
        <v>29</v>
      </c>
      <c r="B27">
        <v>-1</v>
      </c>
      <c r="C27">
        <v>-1</v>
      </c>
      <c r="D27">
        <v>-1</v>
      </c>
      <c r="E27">
        <v>-1</v>
      </c>
      <c r="F27">
        <v>-1</v>
      </c>
      <c r="G27">
        <v>-1</v>
      </c>
      <c r="H27">
        <v>-1</v>
      </c>
      <c r="I27">
        <v>-1</v>
      </c>
      <c r="J27">
        <v>-1</v>
      </c>
      <c r="K27">
        <v>-1</v>
      </c>
    </row>
    <row r="28" spans="1:11" x14ac:dyDescent="0.3">
      <c r="A28">
        <v>30</v>
      </c>
      <c r="B28">
        <v>-1</v>
      </c>
      <c r="C28">
        <v>-1</v>
      </c>
      <c r="D28">
        <v>-1</v>
      </c>
      <c r="E28">
        <v>-1</v>
      </c>
      <c r="F28">
        <v>-1</v>
      </c>
      <c r="G28">
        <v>-1</v>
      </c>
      <c r="H28">
        <v>-1</v>
      </c>
      <c r="I28">
        <v>-1</v>
      </c>
      <c r="J28">
        <v>-1</v>
      </c>
      <c r="K28">
        <v>-1</v>
      </c>
    </row>
    <row r="29" spans="1:11" x14ac:dyDescent="0.3">
      <c r="A29">
        <v>31</v>
      </c>
      <c r="B29">
        <v>-1</v>
      </c>
      <c r="C29">
        <v>-1</v>
      </c>
      <c r="D29">
        <v>-1</v>
      </c>
      <c r="E29">
        <v>-1</v>
      </c>
      <c r="F29">
        <v>-1</v>
      </c>
      <c r="G29">
        <v>-1</v>
      </c>
      <c r="H29">
        <v>-1</v>
      </c>
      <c r="I29">
        <v>-1</v>
      </c>
      <c r="J29">
        <v>-1</v>
      </c>
      <c r="K29">
        <v>-1</v>
      </c>
    </row>
    <row r="31" spans="1:11" x14ac:dyDescent="0.3">
      <c r="A31" t="s">
        <v>1</v>
      </c>
    </row>
    <row r="32" spans="1:11" x14ac:dyDescent="0.3">
      <c r="A32">
        <v>12</v>
      </c>
      <c r="B32" s="4">
        <f>+(SUM(PQ!B33:B41)+4*PQ!B42)/13</f>
        <v>8.1836216051656058E-2</v>
      </c>
      <c r="C32" s="4">
        <f>+(SUM(PQ!C33:C41)+4*PQ!C42)/13</f>
        <v>0.10350704654207775</v>
      </c>
      <c r="D32" s="4">
        <f>+(SUM(PQ!D33:D41)+4*PQ!D42)/13</f>
        <v>0.12659562809256977</v>
      </c>
      <c r="E32" s="4">
        <f>+(SUM(PQ!E33:E41)+4*PQ!E42)/13</f>
        <v>0.15648238458465519</v>
      </c>
      <c r="F32" s="4">
        <f>+(SUM(PQ!F33:F41)+4*PQ!F42)/13</f>
        <v>0.18595361333225555</v>
      </c>
      <c r="G32" s="4">
        <f>+(SUM(PQ!G33:G41)+4*PQ!G42)/13</f>
        <v>0.16547293077063494</v>
      </c>
      <c r="H32" s="4">
        <f>+(SUM(PQ!H33:H41)+4*PQ!H42)/13</f>
        <v>9.5115020927032307E-2</v>
      </c>
      <c r="I32" s="4">
        <f>+(SUM(PQ!I33:I41)+4*PQ!I42)/13</f>
        <v>6.579084122688022E-5</v>
      </c>
      <c r="J32" s="4">
        <f>+(SUM(PQ!J33:J41)+4*PQ!J42)/13</f>
        <v>-7.0002397357964638E-2</v>
      </c>
      <c r="K32" s="4">
        <f>+(SUM(PQ!K33:K41)+4*PQ!K42)/13</f>
        <v>-2.0477877704912145E-2</v>
      </c>
    </row>
    <row r="33" spans="1:11" x14ac:dyDescent="0.3">
      <c r="A33">
        <v>13</v>
      </c>
      <c r="B33" s="4">
        <f>+(SUM(PQ!B34:B42)+4*PQ!B43)/13</f>
        <v>4.6636132695309578E-2</v>
      </c>
      <c r="C33" s="4">
        <f>+(SUM(PQ!C34:C42)+4*PQ!C43)/13</f>
        <v>7.4118813392744051E-2</v>
      </c>
      <c r="D33" s="4">
        <f>+(SUM(PQ!D34:D42)+4*PQ!D43)/13</f>
        <v>0.10247714687203523</v>
      </c>
      <c r="E33" s="4">
        <f>+(SUM(PQ!E34:E42)+4*PQ!E43)/13</f>
        <v>0.13336273848321728</v>
      </c>
      <c r="F33" s="4">
        <f>+(SUM(PQ!F34:F42)+4*PQ!F43)/13</f>
        <v>0.16169271124923698</v>
      </c>
      <c r="G33" s="4">
        <f>+(SUM(PQ!G34:G42)+4*PQ!G43)/13</f>
        <v>0.12238569517899196</v>
      </c>
      <c r="H33" s="4">
        <f>+(SUM(PQ!H34:H42)+4*PQ!H43)/13</f>
        <v>5.4057070196311299E-2</v>
      </c>
      <c r="I33" s="4">
        <f>+(SUM(PQ!I34:I42)+4*PQ!I43)/13</f>
        <v>-3.7694688127479899E-2</v>
      </c>
      <c r="J33" s="4">
        <f>+(SUM(PQ!J34:J42)+4*PQ!J43)/13</f>
        <v>-0.10485135840627777</v>
      </c>
      <c r="K33" s="4">
        <f>+(SUM(PQ!K34:K42)+4*PQ!K43)/13</f>
        <v>-5.7308046666810254E-2</v>
      </c>
    </row>
    <row r="34" spans="1:11" x14ac:dyDescent="0.3">
      <c r="A34">
        <v>14</v>
      </c>
      <c r="B34" s="4">
        <f>+(SUM(PQ!B35:B43)+4*PQ!B44)/13</f>
        <v>2.2391856987839083E-2</v>
      </c>
      <c r="C34" s="4">
        <f>+(SUM(PQ!C35:C43)+4*PQ!C44)/13</f>
        <v>5.0806738919282814E-2</v>
      </c>
      <c r="D34" s="4">
        <f>+(SUM(PQ!D35:D43)+4*PQ!D44)/13</f>
        <v>8.0081414310110233E-2</v>
      </c>
      <c r="E34" s="4">
        <f>+(SUM(PQ!E35:E43)+4*PQ!E44)/13</f>
        <v>0.11189449567473925</v>
      </c>
      <c r="F34" s="4">
        <f>+(SUM(PQ!F35:F43)+4*PQ!F44)/13</f>
        <v>0.13916473074357688</v>
      </c>
      <c r="G34" s="4">
        <f>+(SUM(PQ!G35:G43)+4*PQ!G44)/13</f>
        <v>7.9507488494468148E-2</v>
      </c>
      <c r="H34" s="4">
        <f>+(SUM(PQ!H35:H43)+4*PQ!H44)/13</f>
        <v>1.3277219463208461E-2</v>
      </c>
      <c r="I34" s="4">
        <f>+(SUM(PQ!I35:I43)+4*PQ!I44)/13</f>
        <v>-7.5163189441683848E-2</v>
      </c>
      <c r="J34" s="4">
        <f>+(SUM(PQ!J35:J43)+4*PQ!J44)/13</f>
        <v>-0.1394667821754545</v>
      </c>
      <c r="K34" s="4">
        <f>+(SUM(PQ!K35:K43)+4*PQ!K44)/13</f>
        <v>-9.3874324768310105E-2</v>
      </c>
    </row>
    <row r="35" spans="1:11" x14ac:dyDescent="0.3">
      <c r="A35">
        <v>15</v>
      </c>
      <c r="B35" s="4">
        <f>+(SUM(PQ!B36:B44)+4*PQ!B45)/13</f>
        <v>-1.2068474052636583E-4</v>
      </c>
      <c r="C35" s="4">
        <f>+(SUM(PQ!C36:C44)+4*PQ!C45)/13</f>
        <v>2.9159812622497332E-2</v>
      </c>
      <c r="D35" s="4">
        <f>+(SUM(PQ!D36:D44)+4*PQ!D45)/13</f>
        <v>5.9285376931179926E-2</v>
      </c>
      <c r="E35" s="4">
        <f>+(SUM(PQ!E36:E44)+4*PQ!E45)/13</f>
        <v>9.1959698781152482E-2</v>
      </c>
      <c r="F35" s="4">
        <f>+(SUM(PQ!F36:F44)+4*PQ!F45)/13</f>
        <v>0.11824589170260678</v>
      </c>
      <c r="G35" s="4">
        <f>+(SUM(PQ!G36:G44)+4*PQ!G45)/13</f>
        <v>3.7028282279269235E-2</v>
      </c>
      <c r="H35" s="4">
        <f>+(SUM(PQ!H36:H44)+4*PQ!H45)/13</f>
        <v>-2.7054780502901658E-2</v>
      </c>
      <c r="I35" s="4">
        <f>+(SUM(PQ!I36:I44)+4*PQ!I45)/13</f>
        <v>-0.11218876868994292</v>
      </c>
      <c r="J35" s="4">
        <f>+(SUM(PQ!J36:J44)+4*PQ!J45)/13</f>
        <v>-0.17370423031226784</v>
      </c>
      <c r="K35" s="4">
        <f>+(SUM(PQ!K36:K44)+4*PQ!K45)/13</f>
        <v>-0.13002650167843849</v>
      </c>
    </row>
    <row r="36" spans="1:11" x14ac:dyDescent="0.3">
      <c r="A36">
        <v>16</v>
      </c>
      <c r="B36" s="4">
        <f>+(SUM(PQ!B37:B45)+4*PQ!B46)/13</f>
        <v>-2.1025187774008566E-2</v>
      </c>
      <c r="C36" s="4">
        <f>+(SUM(PQ!C37:C45)+4*PQ!C46)/13</f>
        <v>9.0590953469108244E-3</v>
      </c>
      <c r="D36" s="4">
        <f>+(SUM(PQ!D37:D45)+4*PQ!D46)/13</f>
        <v>3.9974770793601705E-2</v>
      </c>
      <c r="E36" s="4">
        <f>+(SUM(PQ!E37:E45)+4*PQ!E46)/13</f>
        <v>7.3448815951393354E-2</v>
      </c>
      <c r="F36" s="4">
        <f>+(SUM(PQ!F37:F45)+4*PQ!F46)/13</f>
        <v>9.8821255450277409E-2</v>
      </c>
      <c r="G36" s="4">
        <f>+(SUM(PQ!G37:G45)+4*PQ!G46)/13</f>
        <v>-4.8901571730158942E-3</v>
      </c>
      <c r="H36" s="4">
        <f>+(SUM(PQ!H37:H45)+4*PQ!H46)/13</f>
        <v>-6.6794847920094089E-2</v>
      </c>
      <c r="I36" s="4">
        <f>+(SUM(PQ!I37:I45)+4*PQ!I46)/13</f>
        <v>-0.14864353463007476</v>
      </c>
      <c r="J36" s="4">
        <f>+(SUM(PQ!J37:J45)+4*PQ!J46)/13</f>
        <v>-0.20744109003068206</v>
      </c>
      <c r="K36" s="4">
        <f>+(SUM(PQ!K37:K45)+4*PQ!K46)/13</f>
        <v>-0.16563717206687348</v>
      </c>
    </row>
    <row r="37" spans="1:11" x14ac:dyDescent="0.3">
      <c r="A37">
        <v>17</v>
      </c>
      <c r="B37" s="4">
        <f>+(SUM(PQ!B38:B46)+4*PQ!B47)/13</f>
        <v>-4.9104358288912882E-4</v>
      </c>
      <c r="C37" s="4">
        <f>+(SUM(PQ!C38:C46)+4*PQ!C47)/13</f>
        <v>2.8975282965620457E-2</v>
      </c>
      <c r="D37" s="4">
        <f>+(SUM(PQ!D38:D46)+4*PQ!D47)/13</f>
        <v>5.9326275337164343E-2</v>
      </c>
      <c r="E37" s="4">
        <f>+(SUM(PQ!E38:E46)+4*PQ!E47)/13</f>
        <v>9.1189077686774395E-2</v>
      </c>
      <c r="F37" s="4">
        <f>+(SUM(PQ!F38:F46)+4*PQ!F47)/13</f>
        <v>0.12805214364549911</v>
      </c>
      <c r="G37" s="4">
        <f>+(SUM(PQ!G38:G46)+4*PQ!G47)/13</f>
        <v>5.3823463716116654E-2</v>
      </c>
      <c r="H37" s="4">
        <f>+(SUM(PQ!H38:H46)+4*PQ!H47)/13</f>
        <v>-7.2915398729642061E-2</v>
      </c>
      <c r="I37" s="4">
        <f>+(SUM(PQ!I38:I46)+4*PQ!I47)/13</f>
        <v>-0.14978689218213329</v>
      </c>
      <c r="J37" s="4">
        <f>+(SUM(PQ!J38:J46)+4*PQ!J47)/13</f>
        <v>-0.19686697623363469</v>
      </c>
      <c r="K37" s="4">
        <f>+(SUM(PQ!K38:K46)+4*PQ!K47)/13</f>
        <v>-0.17956936979241733</v>
      </c>
    </row>
    <row r="38" spans="1:11" x14ac:dyDescent="0.3">
      <c r="A38">
        <v>18</v>
      </c>
      <c r="B38" s="4">
        <f>+(SUM(PQ!B39:B47)+4*PQ!B48)/13</f>
        <v>6.2905069471517722E-2</v>
      </c>
      <c r="C38" s="4">
        <f>+(SUM(PQ!C39:C47)+4*PQ!C48)/13</f>
        <v>9.0248278565440029E-2</v>
      </c>
      <c r="D38" s="4">
        <f>+(SUM(PQ!D39:D47)+4*PQ!D48)/13</f>
        <v>0.11850192387781083</v>
      </c>
      <c r="E38" s="4">
        <f>+(SUM(PQ!E39:E47)+4*PQ!E48)/13</f>
        <v>0.14761274781164402</v>
      </c>
      <c r="F38" s="4">
        <f>+(SUM(PQ!F39:F47)+4*PQ!F48)/13</f>
        <v>0.19075324103939681</v>
      </c>
      <c r="G38" s="4">
        <f>+(SUM(PQ!G39:G47)+4*PQ!G48)/13</f>
        <v>0.17067649990517353</v>
      </c>
      <c r="H38" s="4">
        <f>+(SUM(PQ!H39:H47)+4*PQ!H48)/13</f>
        <v>3.9677444270566534E-2</v>
      </c>
      <c r="I38" s="4">
        <f>+(SUM(PQ!I39:I47)+4*PQ!I48)/13</f>
        <v>-0.10074430758041525</v>
      </c>
      <c r="J38" s="4">
        <f>+(SUM(PQ!J39:J47)+4*PQ!J48)/13</f>
        <v>-0.14380812317405353</v>
      </c>
      <c r="K38" s="4">
        <f>+(SUM(PQ!K39:K47)+4*PQ!K48)/13</f>
        <v>-9.2935491769284034E-2</v>
      </c>
    </row>
    <row r="39" spans="1:11" x14ac:dyDescent="0.3">
      <c r="A39">
        <v>19</v>
      </c>
      <c r="B39" s="4">
        <f>+(SUM(PQ!B40:B48)+4*PQ!B49)/13</f>
        <v>0.12395801957914131</v>
      </c>
      <c r="C39" s="4">
        <f>+(SUM(PQ!C40:C48)+4*PQ!C49)/13</f>
        <v>0.14933970866308208</v>
      </c>
      <c r="D39" s="4">
        <f>+(SUM(PQ!D40:D48)+4*PQ!D49)/13</f>
        <v>0.17557680563858266</v>
      </c>
      <c r="E39" s="4">
        <f>+(SUM(PQ!E40:E48)+4*PQ!E49)/13</f>
        <v>0.20298603454657632</v>
      </c>
      <c r="F39" s="4">
        <f>+(SUM(PQ!F40:F48)+4*PQ!F49)/13</f>
        <v>0.23979935436410924</v>
      </c>
      <c r="G39" s="4">
        <f>+(SUM(PQ!G40:G48)+4*PQ!G49)/13</f>
        <v>0.2206201141552227</v>
      </c>
      <c r="H39" s="4">
        <f>+(SUM(PQ!H40:H48)+4*PQ!H49)/13</f>
        <v>0.15227028727077518</v>
      </c>
      <c r="I39" s="4">
        <f>+(SUM(PQ!I40:I48)+4*PQ!I49)/13</f>
        <v>7.8926417444343221E-3</v>
      </c>
      <c r="J39" s="4">
        <f>+(SUM(PQ!J40:J48)+4*PQ!J49)/13</f>
        <v>-8.8095953912746522E-2</v>
      </c>
      <c r="K39" s="4">
        <f>+(SUM(PQ!K40:K48)+4*PQ!K49)/13</f>
        <v>-5.7428919120040816E-3</v>
      </c>
    </row>
    <row r="40" spans="1:11" x14ac:dyDescent="0.3">
      <c r="A40">
        <v>20</v>
      </c>
      <c r="B40" s="4">
        <f>+(SUM(PQ!B41:B49)+4*PQ!B50)/13</f>
        <v>0.18249999400904487</v>
      </c>
      <c r="C40" s="4">
        <f>+(SUM(PQ!C41:C49)+4*PQ!C50)/13</f>
        <v>0.20608797581394089</v>
      </c>
      <c r="D40" s="4">
        <f>+(SUM(PQ!D41:D49)+4*PQ!D50)/13</f>
        <v>0.230470121897177</v>
      </c>
      <c r="E40" s="4">
        <f>+(SUM(PQ!E41:E49)+4*PQ!E50)/13</f>
        <v>0.25625855450163387</v>
      </c>
      <c r="F40" s="4">
        <f>+(SUM(PQ!F41:F49)+4*PQ!F50)/13</f>
        <v>0.28779508429888434</v>
      </c>
      <c r="G40" s="4">
        <f>+(SUM(PQ!G41:G49)+4*PQ!G50)/13</f>
        <v>0.25690874433608657</v>
      </c>
      <c r="H40" s="4">
        <f>+(SUM(PQ!H41:H49)+4*PQ!H50)/13</f>
        <v>0.19795370833197609</v>
      </c>
      <c r="I40" s="4">
        <f>+(SUM(PQ!I41:I49)+4*PQ!I50)/13</f>
        <v>0.11652959106928386</v>
      </c>
      <c r="J40" s="4">
        <f>+(SUM(PQ!J41:J49)+4*PQ!J50)/13</f>
        <v>2.5308523040868176E-2</v>
      </c>
      <c r="K40" s="4">
        <f>+(SUM(PQ!K41:K49)+4*PQ!K50)/13</f>
        <v>8.1449707945275895E-2</v>
      </c>
    </row>
    <row r="41" spans="1:11" x14ac:dyDescent="0.3">
      <c r="A41">
        <v>21</v>
      </c>
      <c r="B41" s="4">
        <f>+(SUM(PQ!B42:B50)+4*PQ!B51)/13</f>
        <v>0.2383507494576298</v>
      </c>
      <c r="C41" s="4">
        <f>+(SUM(PQ!C42:C50)+4*PQ!C51)/13</f>
        <v>0.26032526728707961</v>
      </c>
      <c r="D41" s="4">
        <f>+(SUM(PQ!D42:D50)+4*PQ!D51)/13</f>
        <v>0.28302027520898798</v>
      </c>
      <c r="E41" s="4">
        <f>+(SUM(PQ!E42:E50)+4*PQ!E51)/13</f>
        <v>0.30734950895451402</v>
      </c>
      <c r="F41" s="4">
        <f>+(SUM(PQ!F42:F50)+4*PQ!F51)/13</f>
        <v>0.33369004745378478</v>
      </c>
      <c r="G41" s="4">
        <f>+(SUM(PQ!G42:G50)+4*PQ!G51)/13</f>
        <v>0.29214699112701309</v>
      </c>
      <c r="H41" s="4">
        <f>+(SUM(PQ!H42:H50)+4*PQ!H51)/13</f>
        <v>0.22998214532399175</v>
      </c>
      <c r="I41" s="4">
        <f>+(SUM(PQ!I42:I50)+4*PQ!I51)/13</f>
        <v>0.15825711845512572</v>
      </c>
      <c r="J41" s="4">
        <f>+(SUM(PQ!J42:J50)+4*PQ!J51)/13</f>
        <v>0.11948223076371363</v>
      </c>
      <c r="K41" s="4">
        <f>+(SUM(PQ!K42:K50)+4*PQ!K51)/13</f>
        <v>0.14300128216153027</v>
      </c>
    </row>
    <row r="42" spans="1:11" x14ac:dyDescent="0.3">
      <c r="A42">
        <v>22</v>
      </c>
      <c r="B42" s="4">
        <f>+B10</f>
        <v>-0.25338998596663803</v>
      </c>
      <c r="C42" s="4">
        <f t="shared" ref="C42:K42" si="0">+C10</f>
        <v>-0.2336908997980866</v>
      </c>
      <c r="D42" s="4">
        <f t="shared" si="0"/>
        <v>-0.21353655324507695</v>
      </c>
      <c r="E42" s="4">
        <f t="shared" si="0"/>
        <v>-0.19327116942628339</v>
      </c>
      <c r="F42" s="4">
        <f t="shared" si="0"/>
        <v>-0.17052619990757945</v>
      </c>
      <c r="G42" s="4">
        <f t="shared" si="0"/>
        <v>-0.21284771451731427</v>
      </c>
      <c r="H42" s="4">
        <f t="shared" si="0"/>
        <v>-0.27157480502428616</v>
      </c>
      <c r="I42" s="4">
        <f t="shared" si="0"/>
        <v>-0.3400132806089356</v>
      </c>
      <c r="J42" s="4">
        <f t="shared" si="0"/>
        <v>-0.38104299284808757</v>
      </c>
      <c r="K42" s="4">
        <f t="shared" si="0"/>
        <v>-0.35054034044008009</v>
      </c>
    </row>
    <row r="43" spans="1:11" x14ac:dyDescent="0.3">
      <c r="A43">
        <v>23</v>
      </c>
      <c r="B43" s="4">
        <f t="shared" ref="B43:K43" si="1">+B11</f>
        <v>-0.30779123771977063</v>
      </c>
      <c r="C43" s="4">
        <f t="shared" si="1"/>
        <v>-0.29121011293380095</v>
      </c>
      <c r="D43" s="4">
        <f t="shared" si="1"/>
        <v>-0.27422400639931427</v>
      </c>
      <c r="E43" s="4">
        <f t="shared" si="1"/>
        <v>-0.25733327243893911</v>
      </c>
      <c r="F43" s="4">
        <f t="shared" si="1"/>
        <v>-0.23562627561296373</v>
      </c>
      <c r="G43" s="4">
        <f t="shared" si="1"/>
        <v>-0.26907287776607752</v>
      </c>
      <c r="H43" s="4">
        <f t="shared" si="1"/>
        <v>-0.32360517609397998</v>
      </c>
      <c r="I43" s="4">
        <f t="shared" si="1"/>
        <v>-0.38715518913686875</v>
      </c>
      <c r="J43" s="4">
        <f t="shared" si="1"/>
        <v>-0.42525420764465277</v>
      </c>
      <c r="K43" s="4">
        <f t="shared" si="1"/>
        <v>-0.3969303161229315</v>
      </c>
    </row>
    <row r="44" spans="1:11" x14ac:dyDescent="0.3">
      <c r="A44">
        <v>24</v>
      </c>
      <c r="B44" s="4">
        <f t="shared" ref="B44:K44" si="2">+B12</f>
        <v>-0.36219248947290311</v>
      </c>
      <c r="C44" s="4">
        <f t="shared" si="2"/>
        <v>-0.34872932606951529</v>
      </c>
      <c r="D44" s="4">
        <f t="shared" si="2"/>
        <v>-0.33491145955355167</v>
      </c>
      <c r="E44" s="4">
        <f t="shared" si="2"/>
        <v>-0.32139537545159491</v>
      </c>
      <c r="F44" s="4">
        <f t="shared" si="2"/>
        <v>-0.30072635131834802</v>
      </c>
      <c r="G44" s="4">
        <f t="shared" si="2"/>
        <v>-0.3212819579256434</v>
      </c>
      <c r="H44" s="4">
        <f t="shared" si="2"/>
        <v>-0.37191909208726709</v>
      </c>
      <c r="I44" s="4">
        <f t="shared" si="2"/>
        <v>-0.43092981848423528</v>
      </c>
      <c r="J44" s="4">
        <f t="shared" si="2"/>
        <v>-0.46630747852717758</v>
      </c>
      <c r="K44" s="4">
        <f t="shared" si="2"/>
        <v>-0.44000672211415065</v>
      </c>
    </row>
    <row r="45" spans="1:11" x14ac:dyDescent="0.3">
      <c r="A45">
        <v>25</v>
      </c>
      <c r="B45" s="4">
        <f t="shared" ref="B45:K45" si="3">+B13</f>
        <v>-0.4165937412260356</v>
      </c>
      <c r="C45" s="4">
        <f t="shared" si="3"/>
        <v>-0.40624853920522963</v>
      </c>
      <c r="D45" s="4">
        <f t="shared" si="3"/>
        <v>-0.39559891270778902</v>
      </c>
      <c r="E45" s="4">
        <f t="shared" si="3"/>
        <v>-0.38545747846425066</v>
      </c>
      <c r="F45" s="4">
        <f t="shared" si="3"/>
        <v>-0.36582642702373236</v>
      </c>
      <c r="G45" s="4">
        <f t="shared" si="3"/>
        <v>-0.36976181807381175</v>
      </c>
      <c r="H45" s="4">
        <f t="shared" si="3"/>
        <v>-0.41678201408103371</v>
      </c>
      <c r="I45" s="4">
        <f t="shared" si="3"/>
        <v>-0.47157768859250421</v>
      </c>
      <c r="J45" s="4">
        <f t="shared" si="3"/>
        <v>-0.5044283729180935</v>
      </c>
      <c r="K45" s="4">
        <f t="shared" si="3"/>
        <v>-0.4800062419631399</v>
      </c>
    </row>
    <row r="46" spans="1:11" x14ac:dyDescent="0.3">
      <c r="A46">
        <v>26</v>
      </c>
      <c r="B46" s="4">
        <f t="shared" ref="B46:K46" si="4">+B14</f>
        <v>-0.47099499297916814</v>
      </c>
      <c r="C46" s="4">
        <f t="shared" si="4"/>
        <v>-0.46376775234094403</v>
      </c>
      <c r="D46" s="4">
        <f t="shared" si="4"/>
        <v>-0.45628636586202637</v>
      </c>
      <c r="E46" s="4">
        <f t="shared" si="4"/>
        <v>-0.44951958147690646</v>
      </c>
      <c r="F46" s="4">
        <f t="shared" si="4"/>
        <v>-0.43092650272911659</v>
      </c>
      <c r="G46" s="4">
        <f t="shared" si="4"/>
        <v>-0.41477883106853947</v>
      </c>
      <c r="H46" s="4">
        <f t="shared" si="4"/>
        <v>-0.45844044164667419</v>
      </c>
      <c r="I46" s="4">
        <f t="shared" si="4"/>
        <v>-0.50932213940732529</v>
      </c>
      <c r="J46" s="4">
        <f t="shared" si="4"/>
        <v>-0.53982634628108683</v>
      </c>
      <c r="K46" s="4">
        <f t="shared" si="4"/>
        <v>-0.51714865325148707</v>
      </c>
    </row>
    <row r="47" spans="1:11" x14ac:dyDescent="0.3">
      <c r="A47">
        <v>27</v>
      </c>
      <c r="B47" s="4">
        <f t="shared" ref="B47:K47" si="5">+B15</f>
        <v>-0.53615079392674181</v>
      </c>
      <c r="C47" s="4">
        <f t="shared" si="5"/>
        <v>-0.53167419530828441</v>
      </c>
      <c r="D47" s="4">
        <f t="shared" si="5"/>
        <v>-0.52701149100469435</v>
      </c>
      <c r="E47" s="4">
        <f t="shared" si="5"/>
        <v>-0.52298562951037375</v>
      </c>
      <c r="F47" s="4">
        <f t="shared" si="5"/>
        <v>-0.50875259201168133</v>
      </c>
      <c r="G47" s="4">
        <f t="shared" si="5"/>
        <v>-0.48348583187756294</v>
      </c>
      <c r="H47" s="4">
        <f t="shared" si="5"/>
        <v>-0.50598267464294744</v>
      </c>
      <c r="I47" s="4">
        <f t="shared" si="5"/>
        <v>-0.55369489020384699</v>
      </c>
      <c r="J47" s="4">
        <f t="shared" si="5"/>
        <v>-0.58446322059425448</v>
      </c>
      <c r="K47" s="4">
        <f t="shared" si="5"/>
        <v>-0.55729992440573806</v>
      </c>
    </row>
    <row r="48" spans="1:11" x14ac:dyDescent="0.3">
      <c r="A48">
        <v>28</v>
      </c>
      <c r="B48" s="4">
        <f t="shared" ref="B48:K48" si="6">+B16</f>
        <v>-0.62243863255911769</v>
      </c>
      <c r="C48" s="4">
        <f t="shared" si="6"/>
        <v>-0.62000497014223144</v>
      </c>
      <c r="D48" s="4">
        <f t="shared" si="6"/>
        <v>-0.6174618323275779</v>
      </c>
      <c r="E48" s="4">
        <f t="shared" si="6"/>
        <v>-0.61525956758546418</v>
      </c>
      <c r="F48" s="4">
        <f t="shared" si="6"/>
        <v>-0.60747904709221201</v>
      </c>
      <c r="G48" s="4">
        <f t="shared" si="6"/>
        <v>-0.59114384474960546</v>
      </c>
      <c r="H48" s="4">
        <f t="shared" si="6"/>
        <v>-0.59105585530595706</v>
      </c>
      <c r="I48" s="4">
        <f t="shared" si="6"/>
        <v>-0.61652847815204459</v>
      </c>
      <c r="J48" s="4">
        <f t="shared" si="6"/>
        <v>-0.64767081799452464</v>
      </c>
      <c r="K48" s="4">
        <f t="shared" si="6"/>
        <v>-0.62651539551241575</v>
      </c>
    </row>
    <row r="49" spans="1:11" x14ac:dyDescent="0.3">
      <c r="A49">
        <v>29</v>
      </c>
      <c r="B49" s="4">
        <f t="shared" ref="B49:K49" si="7">+B17</f>
        <v>-0.72907745456070161</v>
      </c>
      <c r="C49" s="4">
        <f t="shared" si="7"/>
        <v>-0.72803288834205937</v>
      </c>
      <c r="D49" s="4">
        <f t="shared" si="7"/>
        <v>-0.72693713423738526</v>
      </c>
      <c r="E49" s="4">
        <f t="shared" si="7"/>
        <v>-0.72599126790553226</v>
      </c>
      <c r="F49" s="4">
        <f t="shared" si="7"/>
        <v>-0.72255420661431335</v>
      </c>
      <c r="G49" s="4">
        <f t="shared" si="7"/>
        <v>-0.71544972903833093</v>
      </c>
      <c r="H49" s="4">
        <f t="shared" si="7"/>
        <v>-0.71365998363570271</v>
      </c>
      <c r="I49" s="4">
        <f t="shared" si="7"/>
        <v>-0.71557438254185846</v>
      </c>
      <c r="J49" s="4">
        <f t="shared" si="7"/>
        <v>-0.72944913848189696</v>
      </c>
      <c r="K49" s="4">
        <f t="shared" si="7"/>
        <v>-0.72479506657151993</v>
      </c>
    </row>
    <row r="50" spans="1:11" x14ac:dyDescent="0.3">
      <c r="A50">
        <v>30</v>
      </c>
      <c r="B50" s="4">
        <f t="shared" ref="B50:K50" si="8">+B18</f>
        <v>-0.85523026803891988</v>
      </c>
      <c r="C50" s="4">
        <f t="shared" si="8"/>
        <v>-0.85497689559217305</v>
      </c>
      <c r="D50" s="4">
        <f t="shared" si="8"/>
        <v>-0.85471020823339083</v>
      </c>
      <c r="E50" s="4">
        <f t="shared" si="8"/>
        <v>-0.85448047487728607</v>
      </c>
      <c r="F50" s="4">
        <f t="shared" si="8"/>
        <v>-0.85362794278134002</v>
      </c>
      <c r="G50" s="4">
        <f t="shared" si="8"/>
        <v>-0.85185182338734444</v>
      </c>
      <c r="H50" s="4">
        <f t="shared" si="8"/>
        <v>-0.85149191898584875</v>
      </c>
      <c r="I50" s="4">
        <f t="shared" si="8"/>
        <v>-0.85083260337328892</v>
      </c>
      <c r="J50" s="4">
        <f t="shared" si="8"/>
        <v>-0.84902895128714095</v>
      </c>
      <c r="K50" s="4">
        <f t="shared" si="8"/>
        <v>-0.85213893758305104</v>
      </c>
    </row>
    <row r="51" spans="1:11" x14ac:dyDescent="0.3">
      <c r="A51">
        <v>31</v>
      </c>
      <c r="B51" s="4">
        <f t="shared" ref="B51:K51" si="9">+B19</f>
        <v>-1</v>
      </c>
      <c r="C51" s="4">
        <f t="shared" si="9"/>
        <v>-1</v>
      </c>
      <c r="D51" s="4">
        <f t="shared" si="9"/>
        <v>-1</v>
      </c>
      <c r="E51" s="4">
        <f t="shared" si="9"/>
        <v>-1</v>
      </c>
      <c r="F51" s="4">
        <f t="shared" si="9"/>
        <v>-1</v>
      </c>
      <c r="G51" s="4">
        <f t="shared" si="9"/>
        <v>-1</v>
      </c>
      <c r="H51" s="4">
        <f t="shared" si="9"/>
        <v>-1</v>
      </c>
      <c r="I51" s="4">
        <f t="shared" si="9"/>
        <v>-1</v>
      </c>
      <c r="J51" s="4">
        <f t="shared" si="9"/>
        <v>-1</v>
      </c>
      <c r="K51" s="4">
        <f t="shared" si="9"/>
        <v>-1</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8ED58-DE77-4C3A-976C-8AAB0576D577}">
  <dimension ref="A1:K51"/>
  <sheetViews>
    <sheetView zoomScale="130" zoomScaleNormal="130" workbookViewId="0">
      <pane xSplit="1" ySplit="1" topLeftCell="B2" activePane="bottomRight" state="frozen"/>
      <selection pane="topRight" activeCell="B1" sqref="B1"/>
      <selection pane="bottomLeft" activeCell="A2" sqref="A2"/>
      <selection pane="bottomRight"/>
    </sheetView>
  </sheetViews>
  <sheetFormatPr baseColWidth="10" defaultRowHeight="14.4" x14ac:dyDescent="0.3"/>
  <sheetData>
    <row r="1" spans="1:11" x14ac:dyDescent="0.3">
      <c r="A1" t="s">
        <v>4</v>
      </c>
      <c r="B1">
        <v>2</v>
      </c>
      <c r="C1">
        <v>3</v>
      </c>
      <c r="D1">
        <v>4</v>
      </c>
      <c r="E1">
        <v>5</v>
      </c>
      <c r="F1">
        <v>6</v>
      </c>
      <c r="G1">
        <v>7</v>
      </c>
      <c r="H1">
        <v>8</v>
      </c>
      <c r="I1">
        <v>9</v>
      </c>
      <c r="J1">
        <v>10</v>
      </c>
      <c r="K1" t="s">
        <v>5</v>
      </c>
    </row>
    <row r="2" spans="1:11" x14ac:dyDescent="0.3">
      <c r="A2">
        <v>4</v>
      </c>
      <c r="B2" s="3">
        <f>+Repartidor!B2-SUM(Repartidor!B3:B7)</f>
        <v>-0.29278372720927726</v>
      </c>
      <c r="C2" s="4">
        <f>+Repartidor!C2-SUM(Repartidor!C3:C7)</f>
        <v>-0.2522502292357135</v>
      </c>
      <c r="D2" s="4">
        <f>+Repartidor!D2-SUM(Repartidor!D3:D7)</f>
        <v>-0.21106310899491437</v>
      </c>
      <c r="E2" s="4">
        <f>+Repartidor!E2-SUM(Repartidor!E3:E7)</f>
        <v>-0.16719266083547524</v>
      </c>
      <c r="F2" s="4">
        <f>+Repartidor!F2-SUM(Repartidor!F3:F7)</f>
        <v>-0.15369901583000439</v>
      </c>
      <c r="G2" s="4">
        <f>+Repartidor!G2-SUM(Repartidor!G3:G7)</f>
        <v>-0.47537518327693318</v>
      </c>
      <c r="H2" s="4">
        <f>+Repartidor!H2-SUM(Repartidor!H3:H7)</f>
        <v>-0.51051751549761715</v>
      </c>
      <c r="I2" s="4">
        <f>+Repartidor!I2-SUM(Repartidor!I3:I7)</f>
        <v>-0.54314968113110951</v>
      </c>
      <c r="J2" s="4">
        <f>+Repartidor!J2-SUM(Repartidor!J3:J7)</f>
        <v>-0.54043033399498497</v>
      </c>
      <c r="K2" s="4">
        <f>+Repartidor!K2-SUM(Repartidor!K3:K7)</f>
        <v>-0.66695077468551034</v>
      </c>
    </row>
    <row r="3" spans="1:11" x14ac:dyDescent="0.3">
      <c r="A3">
        <v>5</v>
      </c>
      <c r="B3" s="4">
        <f>+B2</f>
        <v>-0.29278372720927726</v>
      </c>
      <c r="C3" s="4">
        <f>+C2</f>
        <v>-0.2522502292357135</v>
      </c>
      <c r="D3" s="4">
        <f t="shared" ref="C3:K14" si="0">+D2</f>
        <v>-0.21106310899491437</v>
      </c>
      <c r="E3" s="4">
        <f t="shared" si="0"/>
        <v>-0.16719266083547524</v>
      </c>
      <c r="F3" s="4">
        <f t="shared" si="0"/>
        <v>-0.15369901583000439</v>
      </c>
      <c r="G3" s="4">
        <f t="shared" si="0"/>
        <v>-0.47537518327693318</v>
      </c>
      <c r="H3" s="4">
        <f t="shared" si="0"/>
        <v>-0.51051751549761715</v>
      </c>
      <c r="I3" s="4">
        <f t="shared" si="0"/>
        <v>-0.54314968113110951</v>
      </c>
      <c r="J3" s="4">
        <f t="shared" si="0"/>
        <v>-0.54043033399498497</v>
      </c>
      <c r="K3" s="4">
        <f t="shared" si="0"/>
        <v>-0.66695077468551034</v>
      </c>
    </row>
    <row r="4" spans="1:11" x14ac:dyDescent="0.3">
      <c r="A4">
        <v>6</v>
      </c>
      <c r="B4" s="4">
        <f t="shared" ref="B4:B14" si="1">+B3</f>
        <v>-0.29278372720927726</v>
      </c>
      <c r="C4" s="4">
        <f t="shared" si="0"/>
        <v>-0.2522502292357135</v>
      </c>
      <c r="D4" s="4">
        <f t="shared" si="0"/>
        <v>-0.21106310899491437</v>
      </c>
      <c r="E4" s="4">
        <f t="shared" si="0"/>
        <v>-0.16719266083547524</v>
      </c>
      <c r="F4" s="4">
        <f t="shared" si="0"/>
        <v>-0.15369901583000439</v>
      </c>
      <c r="G4" s="4">
        <f t="shared" si="0"/>
        <v>-0.47537518327693318</v>
      </c>
      <c r="H4" s="4">
        <f t="shared" si="0"/>
        <v>-0.51051751549761715</v>
      </c>
      <c r="I4" s="4">
        <f t="shared" si="0"/>
        <v>-0.54314968113110951</v>
      </c>
      <c r="J4" s="4">
        <f t="shared" si="0"/>
        <v>-0.54043033399498497</v>
      </c>
      <c r="K4" s="4">
        <f t="shared" si="0"/>
        <v>-0.66695077468551034</v>
      </c>
    </row>
    <row r="5" spans="1:11" x14ac:dyDescent="0.3">
      <c r="A5">
        <v>7</v>
      </c>
      <c r="B5" s="4">
        <f t="shared" si="1"/>
        <v>-0.29278372720927726</v>
      </c>
      <c r="C5" s="4">
        <f t="shared" si="0"/>
        <v>-0.2522502292357135</v>
      </c>
      <c r="D5" s="4">
        <f t="shared" si="0"/>
        <v>-0.21106310899491437</v>
      </c>
      <c r="E5" s="4">
        <f t="shared" si="0"/>
        <v>-0.16719266083547524</v>
      </c>
      <c r="F5" s="4">
        <f t="shared" si="0"/>
        <v>-0.15369901583000439</v>
      </c>
      <c r="G5" s="4">
        <f t="shared" si="0"/>
        <v>-0.47537518327693318</v>
      </c>
      <c r="H5" s="4">
        <f t="shared" si="0"/>
        <v>-0.51051751549761715</v>
      </c>
      <c r="I5" s="4">
        <f t="shared" si="0"/>
        <v>-0.54314968113110951</v>
      </c>
      <c r="J5" s="4">
        <f t="shared" si="0"/>
        <v>-0.54043033399498497</v>
      </c>
      <c r="K5" s="4">
        <f t="shared" si="0"/>
        <v>-0.66695077468551034</v>
      </c>
    </row>
    <row r="6" spans="1:11" x14ac:dyDescent="0.3">
      <c r="A6">
        <v>8</v>
      </c>
      <c r="B6" s="4">
        <f t="shared" si="1"/>
        <v>-0.29278372720927726</v>
      </c>
      <c r="C6" s="4">
        <f t="shared" si="0"/>
        <v>-0.2522502292357135</v>
      </c>
      <c r="D6" s="4">
        <f t="shared" si="0"/>
        <v>-0.21106310899491437</v>
      </c>
      <c r="E6" s="4">
        <f t="shared" si="0"/>
        <v>-0.16719266083547524</v>
      </c>
      <c r="F6" s="4">
        <f t="shared" si="0"/>
        <v>-0.15369901583000439</v>
      </c>
      <c r="G6" s="4">
        <f t="shared" si="0"/>
        <v>-0.47537518327693318</v>
      </c>
      <c r="H6" s="4">
        <f t="shared" si="0"/>
        <v>-0.51051751549761715</v>
      </c>
      <c r="I6" s="4">
        <f t="shared" si="0"/>
        <v>-0.54314968113110951</v>
      </c>
      <c r="J6" s="4">
        <f t="shared" si="0"/>
        <v>-0.54043033399498497</v>
      </c>
      <c r="K6" s="4">
        <f t="shared" si="0"/>
        <v>-0.66695077468551034</v>
      </c>
    </row>
    <row r="7" spans="1:11" x14ac:dyDescent="0.3">
      <c r="A7">
        <v>9</v>
      </c>
      <c r="B7" s="4">
        <f t="shared" si="1"/>
        <v>-0.29278372720927726</v>
      </c>
      <c r="C7" s="4">
        <f t="shared" si="0"/>
        <v>-0.2522502292357135</v>
      </c>
      <c r="D7" s="4">
        <f t="shared" si="0"/>
        <v>-0.21106310899491437</v>
      </c>
      <c r="E7" s="4">
        <f t="shared" si="0"/>
        <v>-0.16719266083547524</v>
      </c>
      <c r="F7" s="4">
        <f t="shared" si="0"/>
        <v>-0.15369901583000439</v>
      </c>
      <c r="G7" s="4">
        <f t="shared" si="0"/>
        <v>-0.47537518327693318</v>
      </c>
      <c r="H7" s="4">
        <f t="shared" si="0"/>
        <v>-0.51051751549761715</v>
      </c>
      <c r="I7" s="4">
        <f t="shared" si="0"/>
        <v>-0.54314968113110951</v>
      </c>
      <c r="J7" s="4">
        <f t="shared" si="0"/>
        <v>-0.54043033399498497</v>
      </c>
      <c r="K7" s="4">
        <f t="shared" si="0"/>
        <v>-0.66695077468551034</v>
      </c>
    </row>
    <row r="8" spans="1:11" x14ac:dyDescent="0.3">
      <c r="A8">
        <v>10</v>
      </c>
      <c r="B8" s="4">
        <f t="shared" si="1"/>
        <v>-0.29278372720927726</v>
      </c>
      <c r="C8" s="4">
        <f t="shared" si="0"/>
        <v>-0.2522502292357135</v>
      </c>
      <c r="D8" s="4">
        <f t="shared" si="0"/>
        <v>-0.21106310899491437</v>
      </c>
      <c r="E8" s="4">
        <f t="shared" si="0"/>
        <v>-0.16719266083547524</v>
      </c>
      <c r="F8" s="4">
        <f t="shared" si="0"/>
        <v>-0.15369901583000439</v>
      </c>
      <c r="G8" s="4">
        <f t="shared" si="0"/>
        <v>-0.47537518327693318</v>
      </c>
      <c r="H8" s="4">
        <f t="shared" si="0"/>
        <v>-0.51051751549761715</v>
      </c>
      <c r="I8" s="4">
        <f t="shared" si="0"/>
        <v>-0.54314968113110951</v>
      </c>
      <c r="J8" s="4">
        <f t="shared" si="0"/>
        <v>-0.54043033399498497</v>
      </c>
      <c r="K8" s="4">
        <f t="shared" si="0"/>
        <v>-0.66695077468551034</v>
      </c>
    </row>
    <row r="9" spans="1:11" x14ac:dyDescent="0.3">
      <c r="A9">
        <v>11</v>
      </c>
      <c r="B9" s="4">
        <f t="shared" si="1"/>
        <v>-0.29278372720927726</v>
      </c>
      <c r="C9" s="4">
        <f t="shared" si="0"/>
        <v>-0.2522502292357135</v>
      </c>
      <c r="D9" s="4">
        <f t="shared" si="0"/>
        <v>-0.21106310899491437</v>
      </c>
      <c r="E9" s="4">
        <f t="shared" si="0"/>
        <v>-0.16719266083547524</v>
      </c>
      <c r="F9" s="4">
        <f t="shared" si="0"/>
        <v>-0.15369901583000439</v>
      </c>
      <c r="G9" s="4">
        <f t="shared" si="0"/>
        <v>-0.47537518327693318</v>
      </c>
      <c r="H9" s="4">
        <f t="shared" si="0"/>
        <v>-0.51051751549761715</v>
      </c>
      <c r="I9" s="4">
        <f t="shared" si="0"/>
        <v>-0.54314968113110951</v>
      </c>
      <c r="J9" s="4">
        <f t="shared" si="0"/>
        <v>-0.54043033399498497</v>
      </c>
      <c r="K9" s="4">
        <f t="shared" si="0"/>
        <v>-0.66695077468551034</v>
      </c>
    </row>
    <row r="10" spans="1:11" x14ac:dyDescent="0.3">
      <c r="A10">
        <v>12</v>
      </c>
      <c r="B10" s="4">
        <f t="shared" si="1"/>
        <v>-0.29278372720927726</v>
      </c>
      <c r="C10" s="4">
        <f t="shared" si="0"/>
        <v>-0.2522502292357135</v>
      </c>
      <c r="D10" s="4">
        <f t="shared" si="0"/>
        <v>-0.21106310899491437</v>
      </c>
      <c r="E10" s="4">
        <f t="shared" si="0"/>
        <v>-0.16719266083547524</v>
      </c>
      <c r="F10" s="4">
        <f t="shared" si="0"/>
        <v>-0.15369901583000439</v>
      </c>
      <c r="G10" s="4">
        <f t="shared" si="0"/>
        <v>-0.47537518327693318</v>
      </c>
      <c r="H10" s="4">
        <f t="shared" si="0"/>
        <v>-0.51051751549761715</v>
      </c>
      <c r="I10" s="4">
        <f t="shared" si="0"/>
        <v>-0.54314968113110951</v>
      </c>
      <c r="J10" s="4">
        <f t="shared" si="0"/>
        <v>-0.54043033399498497</v>
      </c>
      <c r="K10" s="4">
        <f t="shared" si="0"/>
        <v>-0.66695077468551034</v>
      </c>
    </row>
    <row r="11" spans="1:11" x14ac:dyDescent="0.3">
      <c r="A11">
        <v>13</v>
      </c>
      <c r="B11" s="4">
        <f t="shared" si="1"/>
        <v>-0.29278372720927726</v>
      </c>
      <c r="C11" s="4">
        <f t="shared" si="0"/>
        <v>-0.2522502292357135</v>
      </c>
      <c r="D11" s="4">
        <f t="shared" si="0"/>
        <v>-0.21106310899491437</v>
      </c>
      <c r="E11" s="4">
        <f t="shared" si="0"/>
        <v>-0.16719266083547524</v>
      </c>
      <c r="F11" s="4">
        <f t="shared" si="0"/>
        <v>-0.15369901583000439</v>
      </c>
      <c r="G11" s="4">
        <f t="shared" si="0"/>
        <v>-0.47537518327693318</v>
      </c>
      <c r="H11" s="4">
        <f t="shared" si="0"/>
        <v>-0.51051751549761715</v>
      </c>
      <c r="I11" s="4">
        <f t="shared" si="0"/>
        <v>-0.54314968113110951</v>
      </c>
      <c r="J11" s="4">
        <f t="shared" si="0"/>
        <v>-0.54043033399498497</v>
      </c>
      <c r="K11" s="4">
        <f t="shared" si="0"/>
        <v>-0.66695077468551034</v>
      </c>
    </row>
    <row r="12" spans="1:11" x14ac:dyDescent="0.3">
      <c r="A12">
        <v>14</v>
      </c>
      <c r="B12" s="4">
        <f t="shared" si="1"/>
        <v>-0.29278372720927726</v>
      </c>
      <c r="C12" s="4">
        <f t="shared" si="0"/>
        <v>-0.2522502292357135</v>
      </c>
      <c r="D12" s="4">
        <f t="shared" si="0"/>
        <v>-0.21106310899491437</v>
      </c>
      <c r="E12" s="4">
        <f t="shared" si="0"/>
        <v>-0.16719266083547524</v>
      </c>
      <c r="F12" s="4">
        <f t="shared" si="0"/>
        <v>-0.15369901583000439</v>
      </c>
      <c r="G12" s="4">
        <f t="shared" si="0"/>
        <v>-0.47537518327693318</v>
      </c>
      <c r="H12" s="4">
        <f t="shared" si="0"/>
        <v>-0.51051751549761715</v>
      </c>
      <c r="I12" s="4">
        <f t="shared" si="0"/>
        <v>-0.54314968113110951</v>
      </c>
      <c r="J12" s="4">
        <f t="shared" si="0"/>
        <v>-0.54043033399498497</v>
      </c>
      <c r="K12" s="4">
        <f t="shared" si="0"/>
        <v>-0.66695077468551034</v>
      </c>
    </row>
    <row r="13" spans="1:11" x14ac:dyDescent="0.3">
      <c r="A13">
        <v>15</v>
      </c>
      <c r="B13" s="4">
        <f t="shared" si="1"/>
        <v>-0.29278372720927726</v>
      </c>
      <c r="C13" s="4">
        <f t="shared" si="0"/>
        <v>-0.2522502292357135</v>
      </c>
      <c r="D13" s="4">
        <f t="shared" si="0"/>
        <v>-0.21106310899491437</v>
      </c>
      <c r="E13" s="4">
        <f t="shared" si="0"/>
        <v>-0.16719266083547524</v>
      </c>
      <c r="F13" s="4">
        <f t="shared" si="0"/>
        <v>-0.15369901583000439</v>
      </c>
      <c r="G13" s="4">
        <f t="shared" si="0"/>
        <v>-0.47537518327693318</v>
      </c>
      <c r="H13" s="4">
        <f t="shared" si="0"/>
        <v>-0.51051751549761715</v>
      </c>
      <c r="I13" s="4">
        <f t="shared" si="0"/>
        <v>-0.54314968113110951</v>
      </c>
      <c r="J13" s="4">
        <f t="shared" si="0"/>
        <v>-0.54043033399498497</v>
      </c>
      <c r="K13" s="4">
        <f t="shared" si="0"/>
        <v>-0.66695077468551034</v>
      </c>
    </row>
    <row r="14" spans="1:11" x14ac:dyDescent="0.3">
      <c r="A14">
        <v>16</v>
      </c>
      <c r="B14" s="4">
        <f t="shared" si="1"/>
        <v>-0.29278372720927726</v>
      </c>
      <c r="C14" s="4">
        <f t="shared" si="0"/>
        <v>-0.2522502292357135</v>
      </c>
      <c r="D14" s="4">
        <f t="shared" si="0"/>
        <v>-0.21106310899491437</v>
      </c>
      <c r="E14" s="4">
        <f t="shared" si="0"/>
        <v>-0.16719266083547524</v>
      </c>
      <c r="F14" s="4">
        <f t="shared" si="0"/>
        <v>-0.15369901583000439</v>
      </c>
      <c r="G14" s="4">
        <f t="shared" si="0"/>
        <v>-0.47537518327693318</v>
      </c>
      <c r="H14" s="4">
        <f t="shared" si="0"/>
        <v>-0.51051751549761715</v>
      </c>
      <c r="I14" s="4">
        <f t="shared" si="0"/>
        <v>-0.54314968113110951</v>
      </c>
      <c r="J14" s="4">
        <f t="shared" si="0"/>
        <v>-0.54043033399498497</v>
      </c>
      <c r="K14" s="4">
        <f t="shared" si="0"/>
        <v>-0.66695077468551034</v>
      </c>
    </row>
    <row r="15" spans="1:11" x14ac:dyDescent="0.3">
      <c r="A15">
        <v>17</v>
      </c>
      <c r="B15" s="4">
        <f>+Repartidor!B2-SUM(Repartidor!B4:B7)</f>
        <v>-0.15297458768154204</v>
      </c>
      <c r="C15" s="4">
        <f>+Repartidor!C2-SUM(Repartidor!C4:C7)</f>
        <v>-0.11721624142457365</v>
      </c>
      <c r="D15" s="4">
        <f>+Repartidor!D2-SUM(Repartidor!D4:D7)</f>
        <v>-8.0573373145316152E-2</v>
      </c>
      <c r="E15" s="4">
        <f>+Repartidor!E2-SUM(Repartidor!E4:E7)</f>
        <v>-4.4941375564924446E-2</v>
      </c>
      <c r="F15" s="4">
        <f>+Repartidor!F2-SUM(Repartidor!F4:F7)</f>
        <v>1.1739160673341964E-2</v>
      </c>
      <c r="G15" s="4">
        <f>+Repartidor!G2-SUM(Repartidor!G4:G7)</f>
        <v>-0.10680898948269468</v>
      </c>
      <c r="H15" s="4">
        <f>+Repartidor!H2-SUM(Repartidor!H4:H7)</f>
        <v>-0.38195097104844711</v>
      </c>
      <c r="I15" s="4">
        <f>+Repartidor!I2-SUM(Repartidor!I4:I7)</f>
        <v>-0.42315423964521748</v>
      </c>
      <c r="J15" s="4">
        <f>+Repartidor!J2-SUM(Repartidor!J4:J7)</f>
        <v>-0.41972063392881986</v>
      </c>
      <c r="K15" s="4">
        <f>+Repartidor!K2-SUM(Repartidor!K4:K7)</f>
        <v>-0.47803347499473703</v>
      </c>
    </row>
    <row r="16" spans="1:11" x14ac:dyDescent="0.3">
      <c r="A16">
        <v>18</v>
      </c>
      <c r="B16" s="4">
        <f>+Repartidor!B2+Repartidor!B3-SUM(Repartidor!B5:B7)</f>
        <v>0.12174190222088771</v>
      </c>
      <c r="C16" s="4">
        <f>+Repartidor!C2+Repartidor!C3-SUM(Repartidor!C5:C7)</f>
        <v>0.14830007284131114</v>
      </c>
      <c r="D16" s="4">
        <f>+Repartidor!D2+Repartidor!D3-SUM(Repartidor!D5:D7)</f>
        <v>0.17585443719748528</v>
      </c>
      <c r="E16" s="4">
        <f>+Repartidor!E2+Repartidor!E3-SUM(Repartidor!E5:E7)</f>
        <v>0.19956119497617719</v>
      </c>
      <c r="F16" s="4">
        <f>+Repartidor!F2+Repartidor!F3-SUM(Repartidor!F5:F7)</f>
        <v>0.28344391604689867</v>
      </c>
      <c r="G16" s="4">
        <f>+Repartidor!G2+Repartidor!G3-SUM(Repartidor!G5:G7)</f>
        <v>0.3995541673365518</v>
      </c>
      <c r="H16" s="4">
        <f>+Repartidor!H2+Repartidor!H3-SUM(Repartidor!H5:H7)</f>
        <v>0.10595134861912359</v>
      </c>
      <c r="I16" s="4">
        <f>+Repartidor!I2+Repartidor!I3-SUM(Repartidor!I5:I7)</f>
        <v>-0.18316335667343342</v>
      </c>
      <c r="J16" s="4">
        <f>+Repartidor!J2+Repartidor!J3-SUM(Repartidor!J5:J7)</f>
        <v>-0.17830123379648949</v>
      </c>
      <c r="K16" s="4">
        <f>+Repartidor!K2+Repartidor!K3-SUM(Repartidor!K5:K7)</f>
        <v>-0.10019887561319057</v>
      </c>
    </row>
    <row r="17" spans="1:11" x14ac:dyDescent="0.3">
      <c r="A17">
        <v>19</v>
      </c>
      <c r="B17" s="4">
        <f>+SUM(Repartidor!B2:B4)-SUM(Repartidor!B6:B7)</f>
        <v>0.38630468602058993</v>
      </c>
      <c r="C17" s="4">
        <f>+SUM(Repartidor!C2:C4)-SUM(Repartidor!C6:C7)</f>
        <v>0.4043629365977599</v>
      </c>
      <c r="D17" s="4">
        <f>+SUM(Repartidor!D2:D4)-SUM(Repartidor!D6:D7)</f>
        <v>0.42317892482749653</v>
      </c>
      <c r="E17" s="4">
        <f>+SUM(Repartidor!E2:E4)-SUM(Repartidor!E6:E7)</f>
        <v>0.43951210416088371</v>
      </c>
      <c r="F17" s="4">
        <f>+SUM(Repartidor!F2:F4)-SUM(Repartidor!F6:F7)</f>
        <v>0.49597707378731926</v>
      </c>
      <c r="G17" s="4">
        <f>+SUM(Repartidor!G2:G4)-SUM(Repartidor!G6:G7)</f>
        <v>0.6159764957534315</v>
      </c>
      <c r="H17" s="4">
        <f>+SUM(Repartidor!H2:H4)-SUM(Repartidor!H6:H7)</f>
        <v>0.59385366828669439</v>
      </c>
      <c r="I17" s="4">
        <f>+SUM(Repartidor!I2:I4)-SUM(Repartidor!I6:I7)</f>
        <v>0.28759675706758148</v>
      </c>
      <c r="J17" s="4">
        <f>+SUM(Repartidor!J2:J4)-SUM(Repartidor!J6:J7)</f>
        <v>6.3118166335840831E-2</v>
      </c>
      <c r="K17" s="4">
        <f>+SUM(Repartidor!K2:K4)-SUM(Repartidor!K6:K7)</f>
        <v>0.27763572376835594</v>
      </c>
    </row>
    <row r="18" spans="1:11" x14ac:dyDescent="0.3">
      <c r="A18">
        <v>20</v>
      </c>
      <c r="B18" s="4">
        <f>+SUM(Repartidor!B2:B5)-Repartidor!B7</f>
        <v>0.63998657521683877</v>
      </c>
      <c r="C18" s="4">
        <f>+SUM(Repartidor!C2:C5)-Repartidor!C7</f>
        <v>0.65027209425148136</v>
      </c>
      <c r="D18" s="4">
        <f>+SUM(Repartidor!D2:D5)-Repartidor!D7</f>
        <v>0.66104996194807186</v>
      </c>
      <c r="E18" s="4">
        <f>+SUM(Repartidor!E2:E5)-Repartidor!E7</f>
        <v>0.67035969063279999</v>
      </c>
      <c r="F18" s="4">
        <f>+SUM(Repartidor!F2:F5)-Repartidor!F7</f>
        <v>0.70395857017134467</v>
      </c>
      <c r="G18" s="4">
        <f>+SUM(Repartidor!G2:G5)-Repartidor!G7</f>
        <v>0.77322722653717491</v>
      </c>
      <c r="H18" s="4">
        <f>+SUM(Repartidor!H2:H5)-Repartidor!H7</f>
        <v>0.79181515955189841</v>
      </c>
      <c r="I18" s="4">
        <f>+SUM(Repartidor!I2:I5)-Repartidor!I7</f>
        <v>0.75835687080859615</v>
      </c>
      <c r="J18" s="4">
        <f>+SUM(Repartidor!J2:J5)-Repartidor!J7</f>
        <v>0.55453756646817121</v>
      </c>
      <c r="K18" s="4">
        <f>+SUM(Repartidor!K2:K5)-Repartidor!K7</f>
        <v>0.65547032314990239</v>
      </c>
    </row>
    <row r="19" spans="1:11" x14ac:dyDescent="0.3">
      <c r="A19">
        <v>21</v>
      </c>
      <c r="B19" s="4">
        <f>+SUM(Repartidor!B2:B6)</f>
        <v>0.88200651549403997</v>
      </c>
      <c r="C19" s="4">
        <f>+SUM(Repartidor!C2:C6)</f>
        <v>0.88530035730174927</v>
      </c>
      <c r="D19" s="4">
        <f>+SUM(Repartidor!D2:D6)</f>
        <v>0.88876729296591961</v>
      </c>
      <c r="E19" s="4">
        <f>+SUM(Repartidor!E2:E6)</f>
        <v>0.89175382659528035</v>
      </c>
      <c r="F19" s="4">
        <f>+SUM(Repartidor!F2:F6)</f>
        <v>0.90283674384258006</v>
      </c>
      <c r="G19" s="4">
        <f>+SUM(Repartidor!G2:G6)</f>
        <v>0.92592629596452325</v>
      </c>
      <c r="H19" s="4">
        <f>+SUM(Repartidor!H2:H6)</f>
        <v>0.93060505318396614</v>
      </c>
      <c r="I19" s="4">
        <f>+SUM(Repartidor!I2:I6)</f>
        <v>0.93917615614724415</v>
      </c>
      <c r="J19" s="4">
        <f>+SUM(Repartidor!J2:J6)</f>
        <v>0.96262363326716827</v>
      </c>
      <c r="K19" s="4">
        <f>+SUM(Repartidor!K2:K6)</f>
        <v>0.92219381142033785</v>
      </c>
    </row>
    <row r="20" spans="1:11" x14ac:dyDescent="0.3">
      <c r="A20">
        <v>22</v>
      </c>
      <c r="B20">
        <v>-1</v>
      </c>
      <c r="C20">
        <v>-1</v>
      </c>
      <c r="D20">
        <v>-1</v>
      </c>
      <c r="E20">
        <v>-1</v>
      </c>
      <c r="F20">
        <v>-1</v>
      </c>
      <c r="G20">
        <v>-1</v>
      </c>
      <c r="H20">
        <v>-1</v>
      </c>
      <c r="I20">
        <v>-1</v>
      </c>
      <c r="J20">
        <v>-1</v>
      </c>
      <c r="K20">
        <v>-1</v>
      </c>
    </row>
    <row r="21" spans="1:11" x14ac:dyDescent="0.3">
      <c r="A21">
        <v>23</v>
      </c>
      <c r="B21">
        <v>-1</v>
      </c>
      <c r="C21">
        <v>-1</v>
      </c>
      <c r="D21">
        <v>-1</v>
      </c>
      <c r="E21">
        <v>-1</v>
      </c>
      <c r="F21">
        <v>-1</v>
      </c>
      <c r="G21">
        <v>-1</v>
      </c>
      <c r="H21">
        <v>-1</v>
      </c>
      <c r="I21">
        <v>-1</v>
      </c>
      <c r="J21">
        <v>-1</v>
      </c>
      <c r="K21">
        <v>-1</v>
      </c>
    </row>
    <row r="22" spans="1:11" x14ac:dyDescent="0.3">
      <c r="A22">
        <v>24</v>
      </c>
      <c r="B22">
        <v>-1</v>
      </c>
      <c r="C22">
        <v>-1</v>
      </c>
      <c r="D22">
        <v>-1</v>
      </c>
      <c r="E22">
        <v>-1</v>
      </c>
      <c r="F22">
        <v>-1</v>
      </c>
      <c r="G22">
        <v>-1</v>
      </c>
      <c r="H22">
        <v>-1</v>
      </c>
      <c r="I22">
        <v>-1</v>
      </c>
      <c r="J22">
        <v>-1</v>
      </c>
      <c r="K22">
        <v>-1</v>
      </c>
    </row>
    <row r="23" spans="1:11" x14ac:dyDescent="0.3">
      <c r="A23">
        <v>25</v>
      </c>
      <c r="B23">
        <v>-1</v>
      </c>
      <c r="C23">
        <v>-1</v>
      </c>
      <c r="D23">
        <v>-1</v>
      </c>
      <c r="E23">
        <v>-1</v>
      </c>
      <c r="F23">
        <v>-1</v>
      </c>
      <c r="G23">
        <v>-1</v>
      </c>
      <c r="H23">
        <v>-1</v>
      </c>
      <c r="I23">
        <v>-1</v>
      </c>
      <c r="J23">
        <v>-1</v>
      </c>
      <c r="K23">
        <v>-1</v>
      </c>
    </row>
    <row r="24" spans="1:11" x14ac:dyDescent="0.3">
      <c r="A24">
        <v>26</v>
      </c>
      <c r="B24">
        <v>-1</v>
      </c>
      <c r="C24">
        <v>-1</v>
      </c>
      <c r="D24">
        <v>-1</v>
      </c>
      <c r="E24">
        <v>-1</v>
      </c>
      <c r="F24">
        <v>-1</v>
      </c>
      <c r="G24">
        <v>-1</v>
      </c>
      <c r="H24">
        <v>-1</v>
      </c>
      <c r="I24">
        <v>-1</v>
      </c>
      <c r="J24">
        <v>-1</v>
      </c>
      <c r="K24">
        <v>-1</v>
      </c>
    </row>
    <row r="25" spans="1:11" x14ac:dyDescent="0.3">
      <c r="A25">
        <v>27</v>
      </c>
      <c r="B25">
        <v>-1</v>
      </c>
      <c r="C25">
        <v>-1</v>
      </c>
      <c r="D25">
        <v>-1</v>
      </c>
      <c r="E25">
        <v>-1</v>
      </c>
      <c r="F25">
        <v>-1</v>
      </c>
      <c r="G25">
        <v>-1</v>
      </c>
      <c r="H25">
        <v>-1</v>
      </c>
      <c r="I25">
        <v>-1</v>
      </c>
      <c r="J25">
        <v>-1</v>
      </c>
      <c r="K25">
        <v>-1</v>
      </c>
    </row>
    <row r="26" spans="1:11" x14ac:dyDescent="0.3">
      <c r="A26">
        <v>28</v>
      </c>
      <c r="B26">
        <v>-1</v>
      </c>
      <c r="C26">
        <v>-1</v>
      </c>
      <c r="D26">
        <v>-1</v>
      </c>
      <c r="E26">
        <v>-1</v>
      </c>
      <c r="F26">
        <v>-1</v>
      </c>
      <c r="G26">
        <v>-1</v>
      </c>
      <c r="H26">
        <v>-1</v>
      </c>
      <c r="I26">
        <v>-1</v>
      </c>
      <c r="J26">
        <v>-1</v>
      </c>
      <c r="K26">
        <v>-1</v>
      </c>
    </row>
    <row r="27" spans="1:11" x14ac:dyDescent="0.3">
      <c r="A27">
        <v>29</v>
      </c>
      <c r="B27">
        <v>-1</v>
      </c>
      <c r="C27">
        <v>-1</v>
      </c>
      <c r="D27">
        <v>-1</v>
      </c>
      <c r="E27">
        <v>-1</v>
      </c>
      <c r="F27">
        <v>-1</v>
      </c>
      <c r="G27">
        <v>-1</v>
      </c>
      <c r="H27">
        <v>-1</v>
      </c>
      <c r="I27">
        <v>-1</v>
      </c>
      <c r="J27">
        <v>-1</v>
      </c>
      <c r="K27">
        <v>-1</v>
      </c>
    </row>
    <row r="28" spans="1:11" x14ac:dyDescent="0.3">
      <c r="A28">
        <v>30</v>
      </c>
      <c r="B28">
        <v>-1</v>
      </c>
      <c r="C28">
        <v>-1</v>
      </c>
      <c r="D28">
        <v>-1</v>
      </c>
      <c r="E28">
        <v>-1</v>
      </c>
      <c r="F28">
        <v>-1</v>
      </c>
      <c r="G28">
        <v>-1</v>
      </c>
      <c r="H28">
        <v>-1</v>
      </c>
      <c r="I28">
        <v>-1</v>
      </c>
      <c r="J28">
        <v>-1</v>
      </c>
      <c r="K28">
        <v>-1</v>
      </c>
    </row>
    <row r="29" spans="1:11" x14ac:dyDescent="0.3">
      <c r="A29">
        <v>31</v>
      </c>
      <c r="B29">
        <v>-1</v>
      </c>
      <c r="C29">
        <v>-1</v>
      </c>
      <c r="D29">
        <v>-1</v>
      </c>
      <c r="E29">
        <v>-1</v>
      </c>
      <c r="F29">
        <v>-1</v>
      </c>
      <c r="G29">
        <v>-1</v>
      </c>
      <c r="H29">
        <v>-1</v>
      </c>
      <c r="I29">
        <v>-1</v>
      </c>
      <c r="J29">
        <v>-1</v>
      </c>
      <c r="K29">
        <v>-1</v>
      </c>
    </row>
    <row r="31" spans="1:11" x14ac:dyDescent="0.3">
      <c r="A31" t="s">
        <v>1</v>
      </c>
    </row>
    <row r="32" spans="1:11" x14ac:dyDescent="0.3">
      <c r="A32">
        <v>12</v>
      </c>
      <c r="B32" s="4">
        <f>+B10</f>
        <v>-0.29278372720927726</v>
      </c>
      <c r="C32" s="4">
        <f t="shared" ref="C32:K32" si="2">+C10</f>
        <v>-0.2522502292357135</v>
      </c>
      <c r="D32" s="4">
        <f t="shared" si="2"/>
        <v>-0.21106310899491437</v>
      </c>
      <c r="E32" s="4">
        <f t="shared" si="2"/>
        <v>-0.16719266083547524</v>
      </c>
      <c r="F32" s="4">
        <f t="shared" si="2"/>
        <v>-0.15369901583000439</v>
      </c>
      <c r="G32" s="4">
        <f t="shared" si="2"/>
        <v>-0.47537518327693318</v>
      </c>
      <c r="H32" s="4">
        <f t="shared" si="2"/>
        <v>-0.51051751549761715</v>
      </c>
      <c r="I32" s="4">
        <f t="shared" si="2"/>
        <v>-0.54314968113110951</v>
      </c>
      <c r="J32" s="4">
        <f t="shared" si="2"/>
        <v>-0.54043033399498497</v>
      </c>
      <c r="K32" s="4">
        <f t="shared" si="2"/>
        <v>-0.66695077468551034</v>
      </c>
    </row>
    <row r="33" spans="1:11" x14ac:dyDescent="0.3">
      <c r="A33">
        <v>13</v>
      </c>
      <c r="B33" s="4">
        <f t="shared" ref="B33:K33" si="3">+B11</f>
        <v>-0.29278372720927726</v>
      </c>
      <c r="C33" s="4">
        <f t="shared" si="3"/>
        <v>-0.2522502292357135</v>
      </c>
      <c r="D33" s="4">
        <f t="shared" si="3"/>
        <v>-0.21106310899491437</v>
      </c>
      <c r="E33" s="4">
        <f t="shared" si="3"/>
        <v>-0.16719266083547524</v>
      </c>
      <c r="F33" s="4">
        <f t="shared" si="3"/>
        <v>-0.15369901583000439</v>
      </c>
      <c r="G33" s="4">
        <f t="shared" si="3"/>
        <v>-0.47537518327693318</v>
      </c>
      <c r="H33" s="4">
        <f t="shared" si="3"/>
        <v>-0.51051751549761715</v>
      </c>
      <c r="I33" s="4">
        <f t="shared" si="3"/>
        <v>-0.54314968113110951</v>
      </c>
      <c r="J33" s="4">
        <f t="shared" si="3"/>
        <v>-0.54043033399498497</v>
      </c>
      <c r="K33" s="4">
        <f t="shared" si="3"/>
        <v>-0.66695077468551034</v>
      </c>
    </row>
    <row r="34" spans="1:11" x14ac:dyDescent="0.3">
      <c r="A34">
        <v>14</v>
      </c>
      <c r="B34" s="4">
        <f t="shared" ref="B34:K34" si="4">+B12</f>
        <v>-0.29278372720927726</v>
      </c>
      <c r="C34" s="4">
        <f t="shared" si="4"/>
        <v>-0.2522502292357135</v>
      </c>
      <c r="D34" s="4">
        <f t="shared" si="4"/>
        <v>-0.21106310899491437</v>
      </c>
      <c r="E34" s="4">
        <f t="shared" si="4"/>
        <v>-0.16719266083547524</v>
      </c>
      <c r="F34" s="4">
        <f t="shared" si="4"/>
        <v>-0.15369901583000439</v>
      </c>
      <c r="G34" s="4">
        <f t="shared" si="4"/>
        <v>-0.47537518327693318</v>
      </c>
      <c r="H34" s="4">
        <f t="shared" si="4"/>
        <v>-0.51051751549761715</v>
      </c>
      <c r="I34" s="4">
        <f t="shared" si="4"/>
        <v>-0.54314968113110951</v>
      </c>
      <c r="J34" s="4">
        <f t="shared" si="4"/>
        <v>-0.54043033399498497</v>
      </c>
      <c r="K34" s="4">
        <f t="shared" si="4"/>
        <v>-0.66695077468551034</v>
      </c>
    </row>
    <row r="35" spans="1:11" x14ac:dyDescent="0.3">
      <c r="A35">
        <v>15</v>
      </c>
      <c r="B35" s="4">
        <f t="shared" ref="B35:K35" si="5">+B13</f>
        <v>-0.29278372720927726</v>
      </c>
      <c r="C35" s="4">
        <f t="shared" si="5"/>
        <v>-0.2522502292357135</v>
      </c>
      <c r="D35" s="4">
        <f t="shared" si="5"/>
        <v>-0.21106310899491437</v>
      </c>
      <c r="E35" s="4">
        <f t="shared" si="5"/>
        <v>-0.16719266083547524</v>
      </c>
      <c r="F35" s="4">
        <f t="shared" si="5"/>
        <v>-0.15369901583000439</v>
      </c>
      <c r="G35" s="4">
        <f t="shared" si="5"/>
        <v>-0.47537518327693318</v>
      </c>
      <c r="H35" s="4">
        <f t="shared" si="5"/>
        <v>-0.51051751549761715</v>
      </c>
      <c r="I35" s="4">
        <f t="shared" si="5"/>
        <v>-0.54314968113110951</v>
      </c>
      <c r="J35" s="4">
        <f t="shared" si="5"/>
        <v>-0.54043033399498497</v>
      </c>
      <c r="K35" s="4">
        <f t="shared" si="5"/>
        <v>-0.66695077468551034</v>
      </c>
    </row>
    <row r="36" spans="1:11" x14ac:dyDescent="0.3">
      <c r="A36">
        <v>16</v>
      </c>
      <c r="B36" s="4">
        <f t="shared" ref="B36:K36" si="6">+B14</f>
        <v>-0.29278372720927726</v>
      </c>
      <c r="C36" s="4">
        <f t="shared" si="6"/>
        <v>-0.2522502292357135</v>
      </c>
      <c r="D36" s="4">
        <f t="shared" si="6"/>
        <v>-0.21106310899491437</v>
      </c>
      <c r="E36" s="4">
        <f t="shared" si="6"/>
        <v>-0.16719266083547524</v>
      </c>
      <c r="F36" s="4">
        <f t="shared" si="6"/>
        <v>-0.15369901583000439</v>
      </c>
      <c r="G36" s="4">
        <f t="shared" si="6"/>
        <v>-0.47537518327693318</v>
      </c>
      <c r="H36" s="4">
        <f t="shared" si="6"/>
        <v>-0.51051751549761715</v>
      </c>
      <c r="I36" s="4">
        <f t="shared" si="6"/>
        <v>-0.54314968113110951</v>
      </c>
      <c r="J36" s="4">
        <f t="shared" si="6"/>
        <v>-0.54043033399498497</v>
      </c>
      <c r="K36" s="4">
        <f t="shared" si="6"/>
        <v>-0.66695077468551034</v>
      </c>
    </row>
    <row r="37" spans="1:11" x14ac:dyDescent="0.3">
      <c r="A37">
        <v>17</v>
      </c>
      <c r="B37" s="4">
        <f t="shared" ref="B37:K37" si="7">+B15</f>
        <v>-0.15297458768154204</v>
      </c>
      <c r="C37" s="4">
        <f t="shared" si="7"/>
        <v>-0.11721624142457365</v>
      </c>
      <c r="D37" s="4">
        <f t="shared" si="7"/>
        <v>-8.0573373145316152E-2</v>
      </c>
      <c r="E37" s="4">
        <f t="shared" si="7"/>
        <v>-4.4941375564924446E-2</v>
      </c>
      <c r="F37" s="4">
        <f t="shared" si="7"/>
        <v>1.1739160673341964E-2</v>
      </c>
      <c r="G37" s="4">
        <f t="shared" si="7"/>
        <v>-0.10680898948269468</v>
      </c>
      <c r="H37" s="4">
        <f t="shared" si="7"/>
        <v>-0.38195097104844711</v>
      </c>
      <c r="I37" s="4">
        <f t="shared" si="7"/>
        <v>-0.42315423964521748</v>
      </c>
      <c r="J37" s="4">
        <f t="shared" si="7"/>
        <v>-0.41972063392881986</v>
      </c>
      <c r="K37" s="4">
        <f t="shared" si="7"/>
        <v>-0.47803347499473703</v>
      </c>
    </row>
    <row r="38" spans="1:11" x14ac:dyDescent="0.3">
      <c r="A38">
        <v>18</v>
      </c>
      <c r="B38" s="4">
        <f t="shared" ref="B38:K38" si="8">+B16</f>
        <v>0.12174190222088771</v>
      </c>
      <c r="C38" s="4">
        <f t="shared" si="8"/>
        <v>0.14830007284131114</v>
      </c>
      <c r="D38" s="4">
        <f t="shared" si="8"/>
        <v>0.17585443719748528</v>
      </c>
      <c r="E38" s="4">
        <f t="shared" si="8"/>
        <v>0.19956119497617719</v>
      </c>
      <c r="F38" s="4">
        <f t="shared" si="8"/>
        <v>0.28344391604689867</v>
      </c>
      <c r="G38" s="4">
        <f t="shared" si="8"/>
        <v>0.3995541673365518</v>
      </c>
      <c r="H38" s="4">
        <f t="shared" si="8"/>
        <v>0.10595134861912359</v>
      </c>
      <c r="I38" s="4">
        <f t="shared" si="8"/>
        <v>-0.18316335667343342</v>
      </c>
      <c r="J38" s="4">
        <f t="shared" si="8"/>
        <v>-0.17830123379648949</v>
      </c>
      <c r="K38" s="4">
        <f t="shared" si="8"/>
        <v>-0.10019887561319057</v>
      </c>
    </row>
    <row r="39" spans="1:11" x14ac:dyDescent="0.3">
      <c r="A39">
        <v>19</v>
      </c>
      <c r="B39" s="4">
        <f t="shared" ref="B39:K39" si="9">+B17</f>
        <v>0.38630468602058993</v>
      </c>
      <c r="C39" s="4">
        <f t="shared" si="9"/>
        <v>0.4043629365977599</v>
      </c>
      <c r="D39" s="4">
        <f t="shared" si="9"/>
        <v>0.42317892482749653</v>
      </c>
      <c r="E39" s="4">
        <f t="shared" si="9"/>
        <v>0.43951210416088371</v>
      </c>
      <c r="F39" s="4">
        <f t="shared" si="9"/>
        <v>0.49597707378731926</v>
      </c>
      <c r="G39" s="4">
        <f t="shared" si="9"/>
        <v>0.6159764957534315</v>
      </c>
      <c r="H39" s="4">
        <f t="shared" si="9"/>
        <v>0.59385366828669439</v>
      </c>
      <c r="I39" s="4">
        <f t="shared" si="9"/>
        <v>0.28759675706758148</v>
      </c>
      <c r="J39" s="4">
        <f t="shared" si="9"/>
        <v>6.3118166335840831E-2</v>
      </c>
      <c r="K39" s="4">
        <f t="shared" si="9"/>
        <v>0.27763572376835594</v>
      </c>
    </row>
    <row r="40" spans="1:11" x14ac:dyDescent="0.3">
      <c r="A40">
        <v>20</v>
      </c>
      <c r="B40" s="4">
        <f t="shared" ref="B40:K40" si="10">+B18</f>
        <v>0.63998657521683877</v>
      </c>
      <c r="C40" s="4">
        <f t="shared" si="10"/>
        <v>0.65027209425148136</v>
      </c>
      <c r="D40" s="4">
        <f t="shared" si="10"/>
        <v>0.66104996194807186</v>
      </c>
      <c r="E40" s="4">
        <f t="shared" si="10"/>
        <v>0.67035969063279999</v>
      </c>
      <c r="F40" s="4">
        <f t="shared" si="10"/>
        <v>0.70395857017134467</v>
      </c>
      <c r="G40" s="4">
        <f t="shared" si="10"/>
        <v>0.77322722653717491</v>
      </c>
      <c r="H40" s="4">
        <f t="shared" si="10"/>
        <v>0.79181515955189841</v>
      </c>
      <c r="I40" s="4">
        <f t="shared" si="10"/>
        <v>0.75835687080859615</v>
      </c>
      <c r="J40" s="4">
        <f t="shared" si="10"/>
        <v>0.55453756646817121</v>
      </c>
      <c r="K40" s="4">
        <f t="shared" si="10"/>
        <v>0.65547032314990239</v>
      </c>
    </row>
    <row r="41" spans="1:11" x14ac:dyDescent="0.3">
      <c r="A41">
        <v>21</v>
      </c>
      <c r="B41" s="4">
        <f t="shared" ref="B41:K41" si="11">+B19</f>
        <v>0.88200651549403997</v>
      </c>
      <c r="C41" s="4">
        <f t="shared" si="11"/>
        <v>0.88530035730174927</v>
      </c>
      <c r="D41" s="4">
        <f t="shared" si="11"/>
        <v>0.88876729296591961</v>
      </c>
      <c r="E41" s="4">
        <f t="shared" si="11"/>
        <v>0.89175382659528035</v>
      </c>
      <c r="F41" s="4">
        <f t="shared" si="11"/>
        <v>0.90283674384258006</v>
      </c>
      <c r="G41" s="4">
        <f t="shared" si="11"/>
        <v>0.92592629596452325</v>
      </c>
      <c r="H41" s="4">
        <f t="shared" si="11"/>
        <v>0.93060505318396614</v>
      </c>
      <c r="I41" s="4">
        <f t="shared" si="11"/>
        <v>0.93917615614724415</v>
      </c>
      <c r="J41" s="4">
        <f t="shared" si="11"/>
        <v>0.96262363326716827</v>
      </c>
      <c r="K41" s="4">
        <f t="shared" si="11"/>
        <v>0.92219381142033785</v>
      </c>
    </row>
    <row r="42" spans="1:11" x14ac:dyDescent="0.3">
      <c r="A42">
        <v>22</v>
      </c>
      <c r="B42" s="4">
        <f>+B10</f>
        <v>-0.29278372720927726</v>
      </c>
      <c r="C42" s="4">
        <f t="shared" ref="C42:K42" si="12">+C10</f>
        <v>-0.2522502292357135</v>
      </c>
      <c r="D42" s="4">
        <f t="shared" si="12"/>
        <v>-0.21106310899491437</v>
      </c>
      <c r="E42" s="4">
        <f t="shared" si="12"/>
        <v>-0.16719266083547524</v>
      </c>
      <c r="F42" s="4">
        <f t="shared" si="12"/>
        <v>-0.15369901583000439</v>
      </c>
      <c r="G42" s="4">
        <f t="shared" si="12"/>
        <v>-0.47537518327693318</v>
      </c>
      <c r="H42" s="4">
        <f t="shared" si="12"/>
        <v>-0.51051751549761715</v>
      </c>
      <c r="I42" s="4">
        <f t="shared" si="12"/>
        <v>-0.54314968113110951</v>
      </c>
      <c r="J42" s="4">
        <f t="shared" si="12"/>
        <v>-0.54043033399498497</v>
      </c>
      <c r="K42" s="4">
        <f t="shared" si="12"/>
        <v>-0.66695077468551034</v>
      </c>
    </row>
    <row r="43" spans="1:11" x14ac:dyDescent="0.3">
      <c r="A43">
        <v>23</v>
      </c>
      <c r="B43" s="4">
        <f t="shared" ref="B43:K43" si="13">+B11</f>
        <v>-0.29278372720927726</v>
      </c>
      <c r="C43" s="4">
        <f t="shared" si="13"/>
        <v>-0.2522502292357135</v>
      </c>
      <c r="D43" s="4">
        <f t="shared" si="13"/>
        <v>-0.21106310899491437</v>
      </c>
      <c r="E43" s="4">
        <f t="shared" si="13"/>
        <v>-0.16719266083547524</v>
      </c>
      <c r="F43" s="4">
        <f t="shared" si="13"/>
        <v>-0.15369901583000439</v>
      </c>
      <c r="G43" s="4">
        <f t="shared" si="13"/>
        <v>-0.47537518327693318</v>
      </c>
      <c r="H43" s="4">
        <f t="shared" si="13"/>
        <v>-0.51051751549761715</v>
      </c>
      <c r="I43" s="4">
        <f t="shared" si="13"/>
        <v>-0.54314968113110951</v>
      </c>
      <c r="J43" s="4">
        <f t="shared" si="13"/>
        <v>-0.54043033399498497</v>
      </c>
      <c r="K43" s="4">
        <f t="shared" si="13"/>
        <v>-0.66695077468551034</v>
      </c>
    </row>
    <row r="44" spans="1:11" x14ac:dyDescent="0.3">
      <c r="A44">
        <v>24</v>
      </c>
      <c r="B44" s="4">
        <f t="shared" ref="B44:K44" si="14">+B12</f>
        <v>-0.29278372720927726</v>
      </c>
      <c r="C44" s="4">
        <f t="shared" si="14"/>
        <v>-0.2522502292357135</v>
      </c>
      <c r="D44" s="4">
        <f t="shared" si="14"/>
        <v>-0.21106310899491437</v>
      </c>
      <c r="E44" s="4">
        <f t="shared" si="14"/>
        <v>-0.16719266083547524</v>
      </c>
      <c r="F44" s="4">
        <f t="shared" si="14"/>
        <v>-0.15369901583000439</v>
      </c>
      <c r="G44" s="4">
        <f t="shared" si="14"/>
        <v>-0.47537518327693318</v>
      </c>
      <c r="H44" s="4">
        <f t="shared" si="14"/>
        <v>-0.51051751549761715</v>
      </c>
      <c r="I44" s="4">
        <f t="shared" si="14"/>
        <v>-0.54314968113110951</v>
      </c>
      <c r="J44" s="4">
        <f t="shared" si="14"/>
        <v>-0.54043033399498497</v>
      </c>
      <c r="K44" s="4">
        <f t="shared" si="14"/>
        <v>-0.66695077468551034</v>
      </c>
    </row>
    <row r="45" spans="1:11" x14ac:dyDescent="0.3">
      <c r="A45">
        <v>25</v>
      </c>
      <c r="B45" s="4">
        <f t="shared" ref="B45:K45" si="15">+B13</f>
        <v>-0.29278372720927726</v>
      </c>
      <c r="C45" s="4">
        <f t="shared" si="15"/>
        <v>-0.2522502292357135</v>
      </c>
      <c r="D45" s="4">
        <f t="shared" si="15"/>
        <v>-0.21106310899491437</v>
      </c>
      <c r="E45" s="4">
        <f t="shared" si="15"/>
        <v>-0.16719266083547524</v>
      </c>
      <c r="F45" s="4">
        <f t="shared" si="15"/>
        <v>-0.15369901583000439</v>
      </c>
      <c r="G45" s="4">
        <f t="shared" si="15"/>
        <v>-0.47537518327693318</v>
      </c>
      <c r="H45" s="4">
        <f t="shared" si="15"/>
        <v>-0.51051751549761715</v>
      </c>
      <c r="I45" s="4">
        <f t="shared" si="15"/>
        <v>-0.54314968113110951</v>
      </c>
      <c r="J45" s="4">
        <f t="shared" si="15"/>
        <v>-0.54043033399498497</v>
      </c>
      <c r="K45" s="4">
        <f t="shared" si="15"/>
        <v>-0.66695077468551034</v>
      </c>
    </row>
    <row r="46" spans="1:11" x14ac:dyDescent="0.3">
      <c r="A46">
        <v>26</v>
      </c>
      <c r="B46" s="4">
        <f t="shared" ref="B46:K46" si="16">+B14</f>
        <v>-0.29278372720927726</v>
      </c>
      <c r="C46" s="4">
        <f t="shared" si="16"/>
        <v>-0.2522502292357135</v>
      </c>
      <c r="D46" s="4">
        <f t="shared" si="16"/>
        <v>-0.21106310899491437</v>
      </c>
      <c r="E46" s="4">
        <f t="shared" si="16"/>
        <v>-0.16719266083547524</v>
      </c>
      <c r="F46" s="4">
        <f t="shared" si="16"/>
        <v>-0.15369901583000439</v>
      </c>
      <c r="G46" s="4">
        <f t="shared" si="16"/>
        <v>-0.47537518327693318</v>
      </c>
      <c r="H46" s="4">
        <f t="shared" si="16"/>
        <v>-0.51051751549761715</v>
      </c>
      <c r="I46" s="4">
        <f t="shared" si="16"/>
        <v>-0.54314968113110951</v>
      </c>
      <c r="J46" s="4">
        <f t="shared" si="16"/>
        <v>-0.54043033399498497</v>
      </c>
      <c r="K46" s="4">
        <f t="shared" si="16"/>
        <v>-0.66695077468551034</v>
      </c>
    </row>
    <row r="47" spans="1:11" x14ac:dyDescent="0.3">
      <c r="A47">
        <v>27</v>
      </c>
      <c r="B47" s="4">
        <f t="shared" ref="B47:K47" si="17">+B15</f>
        <v>-0.15297458768154204</v>
      </c>
      <c r="C47" s="4">
        <f t="shared" si="17"/>
        <v>-0.11721624142457365</v>
      </c>
      <c r="D47" s="4">
        <f t="shared" si="17"/>
        <v>-8.0573373145316152E-2</v>
      </c>
      <c r="E47" s="4">
        <f t="shared" si="17"/>
        <v>-4.4941375564924446E-2</v>
      </c>
      <c r="F47" s="4">
        <f t="shared" si="17"/>
        <v>1.1739160673341964E-2</v>
      </c>
      <c r="G47" s="4">
        <f t="shared" si="17"/>
        <v>-0.10680898948269468</v>
      </c>
      <c r="H47" s="4">
        <f t="shared" si="17"/>
        <v>-0.38195097104844711</v>
      </c>
      <c r="I47" s="4">
        <f t="shared" si="17"/>
        <v>-0.42315423964521748</v>
      </c>
      <c r="J47" s="4">
        <f t="shared" si="17"/>
        <v>-0.41972063392881986</v>
      </c>
      <c r="K47" s="4">
        <f t="shared" si="17"/>
        <v>-0.47803347499473703</v>
      </c>
    </row>
    <row r="48" spans="1:11" x14ac:dyDescent="0.3">
      <c r="A48">
        <v>28</v>
      </c>
      <c r="B48" s="4">
        <f t="shared" ref="B48:K48" si="18">+B16</f>
        <v>0.12174190222088771</v>
      </c>
      <c r="C48" s="4">
        <f t="shared" si="18"/>
        <v>0.14830007284131114</v>
      </c>
      <c r="D48" s="4">
        <f t="shared" si="18"/>
        <v>0.17585443719748528</v>
      </c>
      <c r="E48" s="4">
        <f t="shared" si="18"/>
        <v>0.19956119497617719</v>
      </c>
      <c r="F48" s="4">
        <f t="shared" si="18"/>
        <v>0.28344391604689867</v>
      </c>
      <c r="G48" s="4">
        <f t="shared" si="18"/>
        <v>0.3995541673365518</v>
      </c>
      <c r="H48" s="4">
        <f t="shared" si="18"/>
        <v>0.10595134861912359</v>
      </c>
      <c r="I48" s="4">
        <f t="shared" si="18"/>
        <v>-0.18316335667343342</v>
      </c>
      <c r="J48" s="4">
        <f t="shared" si="18"/>
        <v>-0.17830123379648949</v>
      </c>
      <c r="K48" s="4">
        <f t="shared" si="18"/>
        <v>-0.10019887561319057</v>
      </c>
    </row>
    <row r="49" spans="1:11" x14ac:dyDescent="0.3">
      <c r="A49">
        <v>29</v>
      </c>
      <c r="B49" s="4">
        <f t="shared" ref="B49:K49" si="19">+B17</f>
        <v>0.38630468602058993</v>
      </c>
      <c r="C49" s="4">
        <f t="shared" si="19"/>
        <v>0.4043629365977599</v>
      </c>
      <c r="D49" s="4">
        <f t="shared" si="19"/>
        <v>0.42317892482749653</v>
      </c>
      <c r="E49" s="4">
        <f t="shared" si="19"/>
        <v>0.43951210416088371</v>
      </c>
      <c r="F49" s="4">
        <f t="shared" si="19"/>
        <v>0.49597707378731926</v>
      </c>
      <c r="G49" s="4">
        <f t="shared" si="19"/>
        <v>0.6159764957534315</v>
      </c>
      <c r="H49" s="4">
        <f t="shared" si="19"/>
        <v>0.59385366828669439</v>
      </c>
      <c r="I49" s="4">
        <f t="shared" si="19"/>
        <v>0.28759675706758148</v>
      </c>
      <c r="J49" s="4">
        <f t="shared" si="19"/>
        <v>6.3118166335840831E-2</v>
      </c>
      <c r="K49" s="4">
        <f t="shared" si="19"/>
        <v>0.27763572376835594</v>
      </c>
    </row>
    <row r="50" spans="1:11" x14ac:dyDescent="0.3">
      <c r="A50">
        <v>30</v>
      </c>
      <c r="B50" s="4">
        <f t="shared" ref="B50:K50" si="20">+B18</f>
        <v>0.63998657521683877</v>
      </c>
      <c r="C50" s="4">
        <f t="shared" si="20"/>
        <v>0.65027209425148136</v>
      </c>
      <c r="D50" s="4">
        <f t="shared" si="20"/>
        <v>0.66104996194807186</v>
      </c>
      <c r="E50" s="4">
        <f t="shared" si="20"/>
        <v>0.67035969063279999</v>
      </c>
      <c r="F50" s="4">
        <f t="shared" si="20"/>
        <v>0.70395857017134467</v>
      </c>
      <c r="G50" s="4">
        <f t="shared" si="20"/>
        <v>0.77322722653717491</v>
      </c>
      <c r="H50" s="4">
        <f t="shared" si="20"/>
        <v>0.79181515955189841</v>
      </c>
      <c r="I50" s="4">
        <f t="shared" si="20"/>
        <v>0.75835687080859615</v>
      </c>
      <c r="J50" s="4">
        <f t="shared" si="20"/>
        <v>0.55453756646817121</v>
      </c>
      <c r="K50" s="4">
        <f t="shared" si="20"/>
        <v>0.65547032314990239</v>
      </c>
    </row>
    <row r="51" spans="1:11" x14ac:dyDescent="0.3">
      <c r="A51">
        <v>31</v>
      </c>
      <c r="B51" s="4">
        <f>+B19</f>
        <v>0.88200651549403997</v>
      </c>
      <c r="C51" s="4">
        <f t="shared" ref="C51:K51" si="21">+C19</f>
        <v>0.88530035730174927</v>
      </c>
      <c r="D51" s="4">
        <f t="shared" si="21"/>
        <v>0.88876729296591961</v>
      </c>
      <c r="E51" s="4">
        <f t="shared" si="21"/>
        <v>0.89175382659528035</v>
      </c>
      <c r="F51" s="4">
        <f t="shared" si="21"/>
        <v>0.90283674384258006</v>
      </c>
      <c r="G51" s="4">
        <f t="shared" si="21"/>
        <v>0.92592629596452325</v>
      </c>
      <c r="H51" s="4">
        <f t="shared" si="21"/>
        <v>0.93060505318396614</v>
      </c>
      <c r="I51" s="4">
        <f t="shared" si="21"/>
        <v>0.93917615614724415</v>
      </c>
      <c r="J51" s="4">
        <f t="shared" si="21"/>
        <v>0.96262363326716827</v>
      </c>
      <c r="K51" s="4">
        <f t="shared" si="21"/>
        <v>0.92219381142033785</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69345-9CBA-4463-ADDA-FBE9AAD51B41}">
  <dimension ref="A1:N51"/>
  <sheetViews>
    <sheetView zoomScale="145" zoomScaleNormal="145" workbookViewId="0"/>
  </sheetViews>
  <sheetFormatPr baseColWidth="10" defaultRowHeight="14.4" x14ac:dyDescent="0.3"/>
  <sheetData>
    <row r="1" spans="1:14" x14ac:dyDescent="0.3">
      <c r="A1" t="s">
        <v>4</v>
      </c>
      <c r="B1">
        <v>2</v>
      </c>
      <c r="C1">
        <v>3</v>
      </c>
      <c r="D1">
        <v>4</v>
      </c>
      <c r="E1">
        <v>5</v>
      </c>
      <c r="F1">
        <v>6</v>
      </c>
      <c r="G1">
        <v>7</v>
      </c>
      <c r="H1">
        <v>8</v>
      </c>
      <c r="I1">
        <v>9</v>
      </c>
      <c r="J1">
        <v>10</v>
      </c>
      <c r="K1" t="s">
        <v>5</v>
      </c>
    </row>
    <row r="2" spans="1:14" x14ac:dyDescent="0.3">
      <c r="A2">
        <v>4</v>
      </c>
      <c r="B2" s="10">
        <f>+IF('Jugada Óptima'!$N$3="No",-1,IF('Jugada Óptima'!$N$3="Si, todas",-0.5,-1))</f>
        <v>-1</v>
      </c>
      <c r="C2" s="10">
        <f>+IF('Jugada Óptima'!$N$3="No",-1,IF('Jugada Óptima'!$N$3="Si, todas",-0.5,IF('Jugada Óptima'!$N$3="Si, excepto Aces",-0.5,-0.5)))</f>
        <v>-0.5</v>
      </c>
      <c r="D2" s="10">
        <f>+IF('Jugada Óptima'!$N$3="No",-1,IF('Jugada Óptima'!$N$3="Si, todas",-0.5,IF('Jugada Óptima'!$N$3="Si, excepto Aces",-0.5,-0.5)))</f>
        <v>-0.5</v>
      </c>
      <c r="E2" s="10">
        <f>+IF('Jugada Óptima'!$N$3="No",-1,IF('Jugada Óptima'!$N$3="Si, todas",-0.5,IF('Jugada Óptima'!$N$3="Si, excepto Aces",-0.5,-0.5)))</f>
        <v>-0.5</v>
      </c>
      <c r="F2" s="10">
        <f>+IF('Jugada Óptima'!$N$3="No",-1,IF('Jugada Óptima'!$N$3="Si, todas",-0.5,IF('Jugada Óptima'!$N$3="Si, excepto Aces",-0.5,-0.5)))</f>
        <v>-0.5</v>
      </c>
      <c r="G2" s="10">
        <f>+IF('Jugada Óptima'!$N$3="No",-1,IF('Jugada Óptima'!$N$3="Si, todas",-0.5,IF('Jugada Óptima'!$N$3="Si, excepto Aces",-0.5,-0.5)))</f>
        <v>-0.5</v>
      </c>
      <c r="H2" s="10">
        <f>+IF('Jugada Óptima'!$N$3="No",-1,IF('Jugada Óptima'!$N$3="Si, todas",-0.5,IF('Jugada Óptima'!$N$3="Si, excepto Aces",-0.5,-0.5)))</f>
        <v>-0.5</v>
      </c>
      <c r="I2" s="10">
        <f>+IF('Jugada Óptima'!$N$3="No",-1,IF('Jugada Óptima'!$N$3="Si, todas",-0.5,IF('Jugada Óptima'!$N$3="Si, excepto Aces",-0.5,-0.5)))</f>
        <v>-0.5</v>
      </c>
      <c r="J2" s="10">
        <f>+IF('Jugada Óptima'!$N$3="No",-1,IF('Jugada Óptima'!$N$3="Si, todas",-0.5,IF('Jugada Óptima'!$N$3="Si, excepto Aces",-0.5,-0.5)))</f>
        <v>-0.5</v>
      </c>
      <c r="K2" s="10">
        <f>+IF('Jugada Óptima'!$N$3="No",-1,IF('Jugada Óptima'!$N$3="Si, todas",-0.5,IF('Jugada Óptima'!$N$3="Si, excepto Aces",-1,-1)))</f>
        <v>-1</v>
      </c>
      <c r="N2" s="7"/>
    </row>
    <row r="3" spans="1:14" x14ac:dyDescent="0.3">
      <c r="A3">
        <v>5</v>
      </c>
      <c r="B3" s="10">
        <f>+IF('Jugada Óptima'!$N$3="No",-1,IF('Jugada Óptima'!$N$3="Si, todas",-0.5,IF('Jugada Óptima'!$N$3="Si, excepto Aces",-0.5,-0.5)))</f>
        <v>-0.5</v>
      </c>
      <c r="C3" s="10">
        <f>+IF('Jugada Óptima'!$N$3="No",-1,IF('Jugada Óptima'!$N$3="Si, todas",-0.5,IF('Jugada Óptima'!$N$3="Si, excepto Aces",-0.5,-0.5)))</f>
        <v>-0.5</v>
      </c>
      <c r="D3" s="10">
        <f>+IF('Jugada Óptima'!$N$3="No",-1,IF('Jugada Óptima'!$N$3="Si, todas",-0.5,IF('Jugada Óptima'!$N$3="Si, excepto Aces",-0.5,-0.5)))</f>
        <v>-0.5</v>
      </c>
      <c r="E3" s="10">
        <f>+IF('Jugada Óptima'!$N$3="No",-1,IF('Jugada Óptima'!$N$3="Si, todas",-0.5,IF('Jugada Óptima'!$N$3="Si, excepto Aces",-0.5,-0.5)))</f>
        <v>-0.5</v>
      </c>
      <c r="F3" s="10">
        <f>+IF('Jugada Óptima'!$N$3="No",-1,IF('Jugada Óptima'!$N$3="Si, todas",-0.5,IF('Jugada Óptima'!$N$3="Si, excepto Aces",-0.5,-0.5)))</f>
        <v>-0.5</v>
      </c>
      <c r="G3" s="10">
        <f>+IF('Jugada Óptima'!$N$3="No",-1,IF('Jugada Óptima'!$N$3="Si, todas",-0.5,IF('Jugada Óptima'!$N$3="Si, excepto Aces",-0.5,-0.5)))</f>
        <v>-0.5</v>
      </c>
      <c r="H3" s="10">
        <f>+IF('Jugada Óptima'!$N$3="No",-1,IF('Jugada Óptima'!$N$3="Si, todas",-0.5,IF('Jugada Óptima'!$N$3="Si, excepto Aces",-0.5,-0.5)))</f>
        <v>-0.5</v>
      </c>
      <c r="I3" s="10">
        <f>+IF('Jugada Óptima'!$N$3="No",-1,IF('Jugada Óptima'!$N$3="Si, todas",-0.5,IF('Jugada Óptima'!$N$3="Si, excepto Aces",-0.5,-0.5)))</f>
        <v>-0.5</v>
      </c>
      <c r="J3" s="10">
        <f>+IF('Jugada Óptima'!$N$3="No",-1,IF('Jugada Óptima'!$N$3="Si, todas",-0.5,IF('Jugada Óptima'!$N$3="Si, excepto Aces",-0.5,-0.5)))</f>
        <v>-0.5</v>
      </c>
      <c r="K3" s="10">
        <f>+IF('Jugada Óptima'!$N$3="No",-1,IF('Jugada Óptima'!$N$3="Si, todas",-0.5,IF('Jugada Óptima'!$N$3="Si, excepto Aces",-1,-1)))</f>
        <v>-1</v>
      </c>
      <c r="N3" s="7"/>
    </row>
    <row r="4" spans="1:14" x14ac:dyDescent="0.3">
      <c r="A4">
        <v>6</v>
      </c>
      <c r="B4" s="10">
        <f>+IF('Jugada Óptima'!$N$3="No",-1,IF('Jugada Óptima'!$N$3="Si, todas",-0.5,IF('Jugada Óptima'!$N$3="Si, excepto Aces",-0.5,-0.5)))</f>
        <v>-0.5</v>
      </c>
      <c r="C4" s="10">
        <f>+IF('Jugada Óptima'!$N$3="No",-1,IF('Jugada Óptima'!$N$3="Si, todas",-0.5,IF('Jugada Óptima'!$N$3="Si, excepto Aces",-0.5,-0.5)))</f>
        <v>-0.5</v>
      </c>
      <c r="D4" s="10">
        <f>+IF('Jugada Óptima'!$N$3="No",-1,IF('Jugada Óptima'!$N$3="Si, todas",-0.5,IF('Jugada Óptima'!$N$3="Si, excepto Aces",-0.5,-0.5)))</f>
        <v>-0.5</v>
      </c>
      <c r="E4" s="10">
        <f>+IF('Jugada Óptima'!$N$3="No",-1,IF('Jugada Óptima'!$N$3="Si, todas",-0.5,IF('Jugada Óptima'!$N$3="Si, excepto Aces",-0.5,-0.5)))</f>
        <v>-0.5</v>
      </c>
      <c r="F4" s="10">
        <f>+IF('Jugada Óptima'!$N$3="No",-1,IF('Jugada Óptima'!$N$3="Si, todas",-0.5,IF('Jugada Óptima'!$N$3="Si, excepto Aces",-0.5,-0.5)))</f>
        <v>-0.5</v>
      </c>
      <c r="G4" s="10">
        <f>+IF('Jugada Óptima'!$N$3="No",-1,IF('Jugada Óptima'!$N$3="Si, todas",-0.5,IF('Jugada Óptima'!$N$3="Si, excepto Aces",-0.5,-0.5)))</f>
        <v>-0.5</v>
      </c>
      <c r="H4" s="10">
        <f>+IF('Jugada Óptima'!$N$3="No",-1,IF('Jugada Óptima'!$N$3="Si, todas",-0.5,IF('Jugada Óptima'!$N$3="Si, excepto Aces",-0.5,-0.5)))</f>
        <v>-0.5</v>
      </c>
      <c r="I4" s="10">
        <f>+IF('Jugada Óptima'!$N$3="No",-1,IF('Jugada Óptima'!$N$3="Si, todas",-0.5,IF('Jugada Óptima'!$N$3="Si, excepto Aces",-0.5,-0.5)))</f>
        <v>-0.5</v>
      </c>
      <c r="J4" s="10">
        <f>+IF('Jugada Óptima'!$N$3="No",-1,IF('Jugada Óptima'!$N$3="Si, todas",-0.5,IF('Jugada Óptima'!$N$3="Si, excepto Aces",-0.5,-0.5)))</f>
        <v>-0.5</v>
      </c>
      <c r="K4" s="10">
        <f>+IF('Jugada Óptima'!$N$3="No",-1,IF('Jugada Óptima'!$N$3="Si, todas",-0.5,IF('Jugada Óptima'!$N$3="Si, excepto Aces",-1,-1)))</f>
        <v>-1</v>
      </c>
      <c r="N4" s="7"/>
    </row>
    <row r="5" spans="1:14" x14ac:dyDescent="0.3">
      <c r="A5">
        <v>7</v>
      </c>
      <c r="B5" s="10">
        <f>+IF('Jugada Óptima'!$N$3="No",-1,IF('Jugada Óptima'!$N$3="Si, todas",-0.5,IF('Jugada Óptima'!$N$3="Si, excepto Aces",-0.5,-0.5)))</f>
        <v>-0.5</v>
      </c>
      <c r="C5" s="10">
        <f>+IF('Jugada Óptima'!$N$3="No",-1,IF('Jugada Óptima'!$N$3="Si, todas",-0.5,IF('Jugada Óptima'!$N$3="Si, excepto Aces",-0.5,-0.5)))</f>
        <v>-0.5</v>
      </c>
      <c r="D5" s="10">
        <f>+IF('Jugada Óptima'!$N$3="No",-1,IF('Jugada Óptima'!$N$3="Si, todas",-0.5,IF('Jugada Óptima'!$N$3="Si, excepto Aces",-0.5,-0.5)))</f>
        <v>-0.5</v>
      </c>
      <c r="E5" s="10">
        <f>+IF('Jugada Óptima'!$N$3="No",-1,IF('Jugada Óptima'!$N$3="Si, todas",-0.5,IF('Jugada Óptima'!$N$3="Si, excepto Aces",-0.5,-0.5)))</f>
        <v>-0.5</v>
      </c>
      <c r="F5" s="10">
        <f>+IF('Jugada Óptima'!$N$3="No",-1,IF('Jugada Óptima'!$N$3="Si, todas",-0.5,IF('Jugada Óptima'!$N$3="Si, excepto Aces",-0.5,-0.5)))</f>
        <v>-0.5</v>
      </c>
      <c r="G5" s="10">
        <f>+IF('Jugada Óptima'!$N$3="No",-1,IF('Jugada Óptima'!$N$3="Si, todas",-0.5,IF('Jugada Óptima'!$N$3="Si, excepto Aces",-0.5,-0.5)))</f>
        <v>-0.5</v>
      </c>
      <c r="H5" s="10">
        <f>+IF('Jugada Óptima'!$N$3="No",-1,IF('Jugada Óptima'!$N$3="Si, todas",-0.5,IF('Jugada Óptima'!$N$3="Si, excepto Aces",-0.5,-0.5)))</f>
        <v>-0.5</v>
      </c>
      <c r="I5" s="10">
        <f>+IF('Jugada Óptima'!$N$3="No",-1,IF('Jugada Óptima'!$N$3="Si, todas",-0.5,IF('Jugada Óptima'!$N$3="Si, excepto Aces",-0.5,-0.5)))</f>
        <v>-0.5</v>
      </c>
      <c r="J5" s="10">
        <f>+IF('Jugada Óptima'!$N$3="No",-1,IF('Jugada Óptima'!$N$3="Si, todas",-0.5,IF('Jugada Óptima'!$N$3="Si, excepto Aces",-0.5,-0.5)))</f>
        <v>-0.5</v>
      </c>
      <c r="K5" s="10">
        <f>+IF('Jugada Óptima'!$N$3="No",-1,IF('Jugada Óptima'!$N$3="Si, todas",-0.5,IF('Jugada Óptima'!$N$3="Si, excepto Aces",-1,-1)))</f>
        <v>-1</v>
      </c>
    </row>
    <row r="6" spans="1:14" x14ac:dyDescent="0.3">
      <c r="A6">
        <v>8</v>
      </c>
      <c r="B6" s="10">
        <f>+IF('Jugada Óptima'!$N$3="No",-1,IF('Jugada Óptima'!$N$3="Si, todas",-0.5,IF('Jugada Óptima'!$N$3="Si, excepto Aces",-0.5,-0.5)))</f>
        <v>-0.5</v>
      </c>
      <c r="C6" s="10">
        <f>+IF('Jugada Óptima'!$N$3="No",-1,IF('Jugada Óptima'!$N$3="Si, todas",-0.5,IF('Jugada Óptima'!$N$3="Si, excepto Aces",-0.5,-0.5)))</f>
        <v>-0.5</v>
      </c>
      <c r="D6" s="10">
        <f>+IF('Jugada Óptima'!$N$3="No",-1,IF('Jugada Óptima'!$N$3="Si, todas",-0.5,IF('Jugada Óptima'!$N$3="Si, excepto Aces",-0.5,-0.5)))</f>
        <v>-0.5</v>
      </c>
      <c r="E6" s="10">
        <f>+IF('Jugada Óptima'!$N$3="No",-1,IF('Jugada Óptima'!$N$3="Si, todas",-0.5,IF('Jugada Óptima'!$N$3="Si, excepto Aces",-0.5,-0.5)))</f>
        <v>-0.5</v>
      </c>
      <c r="F6" s="10">
        <f>+IF('Jugada Óptima'!$N$3="No",-1,IF('Jugada Óptima'!$N$3="Si, todas",-0.5,IF('Jugada Óptima'!$N$3="Si, excepto Aces",-0.5,-0.5)))</f>
        <v>-0.5</v>
      </c>
      <c r="G6" s="10">
        <f>+IF('Jugada Óptima'!$N$3="No",-1,IF('Jugada Óptima'!$N$3="Si, todas",-0.5,IF('Jugada Óptima'!$N$3="Si, excepto Aces",-0.5,-0.5)))</f>
        <v>-0.5</v>
      </c>
      <c r="H6" s="10">
        <f>+IF('Jugada Óptima'!$N$3="No",-1,IF('Jugada Óptima'!$N$3="Si, todas",-0.5,IF('Jugada Óptima'!$N$3="Si, excepto Aces",-0.5,-0.5)))</f>
        <v>-0.5</v>
      </c>
      <c r="I6" s="10">
        <f>+IF('Jugada Óptima'!$N$3="No",-1,IF('Jugada Óptima'!$N$3="Si, todas",-0.5,IF('Jugada Óptima'!$N$3="Si, excepto Aces",-0.5,-0.5)))</f>
        <v>-0.5</v>
      </c>
      <c r="J6" s="10">
        <f>+IF('Jugada Óptima'!$N$3="No",-1,IF('Jugada Óptima'!$N$3="Si, todas",-0.5,IF('Jugada Óptima'!$N$3="Si, excepto Aces",-0.5,-0.5)))</f>
        <v>-0.5</v>
      </c>
      <c r="K6" s="10">
        <f>+IF('Jugada Óptima'!$N$3="No",-1,IF('Jugada Óptima'!$N$3="Si, todas",-0.5,IF('Jugada Óptima'!$N$3="Si, excepto Aces",-1,-1)))</f>
        <v>-1</v>
      </c>
    </row>
    <row r="7" spans="1:14" x14ac:dyDescent="0.3">
      <c r="A7">
        <v>9</v>
      </c>
      <c r="B7" s="10">
        <f>+IF('Jugada Óptima'!$N$3="No",-1,IF('Jugada Óptima'!$N$3="Si, todas",-0.5,IF('Jugada Óptima'!$N$3="Si, excepto Aces",-0.5,-0.5)))</f>
        <v>-0.5</v>
      </c>
      <c r="C7" s="10">
        <f>+IF('Jugada Óptima'!$N$3="No",-1,IF('Jugada Óptima'!$N$3="Si, todas",-0.5,IF('Jugada Óptima'!$N$3="Si, excepto Aces",-0.5,-0.5)))</f>
        <v>-0.5</v>
      </c>
      <c r="D7" s="10">
        <f>+IF('Jugada Óptima'!$N$3="No",-1,IF('Jugada Óptima'!$N$3="Si, todas",-0.5,IF('Jugada Óptima'!$N$3="Si, excepto Aces",-0.5,-0.5)))</f>
        <v>-0.5</v>
      </c>
      <c r="E7" s="10">
        <f>+IF('Jugada Óptima'!$N$3="No",-1,IF('Jugada Óptima'!$N$3="Si, todas",-0.5,IF('Jugada Óptima'!$N$3="Si, excepto Aces",-0.5,-0.5)))</f>
        <v>-0.5</v>
      </c>
      <c r="F7" s="10">
        <f>+IF('Jugada Óptima'!$N$3="No",-1,IF('Jugada Óptima'!$N$3="Si, todas",-0.5,IF('Jugada Óptima'!$N$3="Si, excepto Aces",-0.5,-0.5)))</f>
        <v>-0.5</v>
      </c>
      <c r="G7" s="10">
        <f>+IF('Jugada Óptima'!$N$3="No",-1,IF('Jugada Óptima'!$N$3="Si, todas",-0.5,IF('Jugada Óptima'!$N$3="Si, excepto Aces",-0.5,-0.5)))</f>
        <v>-0.5</v>
      </c>
      <c r="H7" s="10">
        <f>+IF('Jugada Óptima'!$N$3="No",-1,IF('Jugada Óptima'!$N$3="Si, todas",-0.5,IF('Jugada Óptima'!$N$3="Si, excepto Aces",-0.5,-0.5)))</f>
        <v>-0.5</v>
      </c>
      <c r="I7" s="10">
        <f>+IF('Jugada Óptima'!$N$3="No",-1,IF('Jugada Óptima'!$N$3="Si, todas",-0.5,IF('Jugada Óptima'!$N$3="Si, excepto Aces",-0.5,-0.5)))</f>
        <v>-0.5</v>
      </c>
      <c r="J7" s="10">
        <f>+IF('Jugada Óptima'!$N$3="No",-1,IF('Jugada Óptima'!$N$3="Si, todas",-0.5,IF('Jugada Óptima'!$N$3="Si, excepto Aces",-0.5,-0.5)))</f>
        <v>-0.5</v>
      </c>
      <c r="K7" s="10">
        <f>+IF('Jugada Óptima'!$N$3="No",-1,IF('Jugada Óptima'!$N$3="Si, todas",-0.5,IF('Jugada Óptima'!$N$3="Si, excepto Aces",-1,-1)))</f>
        <v>-1</v>
      </c>
    </row>
    <row r="8" spans="1:14" x14ac:dyDescent="0.3">
      <c r="A8">
        <v>10</v>
      </c>
      <c r="B8" s="10">
        <f>+IF('Jugada Óptima'!$N$3="No",-1,IF('Jugada Óptima'!$N$3="Si, todas",-0.5,IF('Jugada Óptima'!$N$3="Si, excepto Aces",-0.5,-0.5)))</f>
        <v>-0.5</v>
      </c>
      <c r="C8" s="10">
        <f>+IF('Jugada Óptima'!$N$3="No",-1,IF('Jugada Óptima'!$N$3="Si, todas",-0.5,IF('Jugada Óptima'!$N$3="Si, excepto Aces",-0.5,-0.5)))</f>
        <v>-0.5</v>
      </c>
      <c r="D8" s="10">
        <f>+IF('Jugada Óptima'!$N$3="No",-1,IF('Jugada Óptima'!$N$3="Si, todas",-0.5,IF('Jugada Óptima'!$N$3="Si, excepto Aces",-0.5,-0.5)))</f>
        <v>-0.5</v>
      </c>
      <c r="E8" s="10">
        <f>+IF('Jugada Óptima'!$N$3="No",-1,IF('Jugada Óptima'!$N$3="Si, todas",-0.5,IF('Jugada Óptima'!$N$3="Si, excepto Aces",-0.5,-0.5)))</f>
        <v>-0.5</v>
      </c>
      <c r="F8" s="10">
        <f>+IF('Jugada Óptima'!$N$3="No",-1,IF('Jugada Óptima'!$N$3="Si, todas",-0.5,IF('Jugada Óptima'!$N$3="Si, excepto Aces",-0.5,-0.5)))</f>
        <v>-0.5</v>
      </c>
      <c r="G8" s="10">
        <f>+IF('Jugada Óptima'!$N$3="No",-1,IF('Jugada Óptima'!$N$3="Si, todas",-0.5,IF('Jugada Óptima'!$N$3="Si, excepto Aces",-0.5,-0.5)))</f>
        <v>-0.5</v>
      </c>
      <c r="H8" s="10">
        <f>+IF('Jugada Óptima'!$N$3="No",-1,IF('Jugada Óptima'!$N$3="Si, todas",-0.5,IF('Jugada Óptima'!$N$3="Si, excepto Aces",-0.5,-0.5)))</f>
        <v>-0.5</v>
      </c>
      <c r="I8" s="10">
        <f>+IF('Jugada Óptima'!$N$3="No",-1,IF('Jugada Óptima'!$N$3="Si, todas",-0.5,IF('Jugada Óptima'!$N$3="Si, excepto Aces",-0.5,-0.5)))</f>
        <v>-0.5</v>
      </c>
      <c r="J8" s="10">
        <f>+IF('Jugada Óptima'!$N$3="No",-1,IF('Jugada Óptima'!$N$3="Si, todas",-0.5,IF('Jugada Óptima'!$N$3="Si, excepto Aces",-0.5,-0.5)))</f>
        <v>-0.5</v>
      </c>
      <c r="K8" s="10">
        <f>+IF('Jugada Óptima'!$N$3="No",-1,IF('Jugada Óptima'!$N$3="Si, todas",-0.5,IF('Jugada Óptima'!$N$3="Si, excepto Aces",-1,-1)))</f>
        <v>-1</v>
      </c>
    </row>
    <row r="9" spans="1:14" x14ac:dyDescent="0.3">
      <c r="A9">
        <v>11</v>
      </c>
      <c r="B9" s="10">
        <f>+IF('Jugada Óptima'!$N$3="No",-1,IF('Jugada Óptima'!$N$3="Si, todas",-0.5,IF('Jugada Óptima'!$N$3="Si, excepto Aces",-0.5,-0.5)))</f>
        <v>-0.5</v>
      </c>
      <c r="C9" s="10">
        <f>+IF('Jugada Óptima'!$N$3="No",-1,IF('Jugada Óptima'!$N$3="Si, todas",-0.5,IF('Jugada Óptima'!$N$3="Si, excepto Aces",-0.5,-0.5)))</f>
        <v>-0.5</v>
      </c>
      <c r="D9" s="10">
        <f>+IF('Jugada Óptima'!$N$3="No",-1,IF('Jugada Óptima'!$N$3="Si, todas",-0.5,IF('Jugada Óptima'!$N$3="Si, excepto Aces",-0.5,-0.5)))</f>
        <v>-0.5</v>
      </c>
      <c r="E9" s="10">
        <f>+IF('Jugada Óptima'!$N$3="No",-1,IF('Jugada Óptima'!$N$3="Si, todas",-0.5,IF('Jugada Óptima'!$N$3="Si, excepto Aces",-0.5,-0.5)))</f>
        <v>-0.5</v>
      </c>
      <c r="F9" s="10">
        <f>+IF('Jugada Óptima'!$N$3="No",-1,IF('Jugada Óptima'!$N$3="Si, todas",-0.5,IF('Jugada Óptima'!$N$3="Si, excepto Aces",-0.5,-0.5)))</f>
        <v>-0.5</v>
      </c>
      <c r="G9" s="10">
        <f>+IF('Jugada Óptima'!$N$3="No",-1,IF('Jugada Óptima'!$N$3="Si, todas",-0.5,IF('Jugada Óptima'!$N$3="Si, excepto Aces",-0.5,-0.5)))</f>
        <v>-0.5</v>
      </c>
      <c r="H9" s="10">
        <f>+IF('Jugada Óptima'!$N$3="No",-1,IF('Jugada Óptima'!$N$3="Si, todas",-0.5,IF('Jugada Óptima'!$N$3="Si, excepto Aces",-0.5,-0.5)))</f>
        <v>-0.5</v>
      </c>
      <c r="I9" s="10">
        <f>+IF('Jugada Óptima'!$N$3="No",-1,IF('Jugada Óptima'!$N$3="Si, todas",-0.5,IF('Jugada Óptima'!$N$3="Si, excepto Aces",-0.5,-0.5)))</f>
        <v>-0.5</v>
      </c>
      <c r="J9" s="10">
        <f>+IF('Jugada Óptima'!$N$3="No",-1,IF('Jugada Óptima'!$N$3="Si, todas",-0.5,IF('Jugada Óptima'!$N$3="Si, excepto Aces",-0.5,-0.5)))</f>
        <v>-0.5</v>
      </c>
      <c r="K9" s="10">
        <f>+IF('Jugada Óptima'!$N$3="No",-1,IF('Jugada Óptima'!$N$3="Si, todas",-0.5,IF('Jugada Óptima'!$N$3="Si, excepto Aces",-1,-1)))</f>
        <v>-1</v>
      </c>
    </row>
    <row r="10" spans="1:14" x14ac:dyDescent="0.3">
      <c r="A10">
        <v>12</v>
      </c>
      <c r="B10" s="10">
        <f>+IF('Jugada Óptima'!$N$3="No",-1,IF('Jugada Óptima'!$N$3="Si, todas",-0.5,IF('Jugada Óptima'!$N$3="Si, excepto Aces",-0.5,-0.5)))</f>
        <v>-0.5</v>
      </c>
      <c r="C10" s="10">
        <f>+IF('Jugada Óptima'!$N$3="No",-1,IF('Jugada Óptima'!$N$3="Si, todas",-0.5,IF('Jugada Óptima'!$N$3="Si, excepto Aces",-0.5,-0.5)))</f>
        <v>-0.5</v>
      </c>
      <c r="D10" s="10">
        <f>+IF('Jugada Óptima'!$N$3="No",-1,IF('Jugada Óptima'!$N$3="Si, todas",-0.5,IF('Jugada Óptima'!$N$3="Si, excepto Aces",-0.5,-0.5)))</f>
        <v>-0.5</v>
      </c>
      <c r="E10" s="10">
        <f>+IF('Jugada Óptima'!$N$3="No",-1,IF('Jugada Óptima'!$N$3="Si, todas",-0.5,IF('Jugada Óptima'!$N$3="Si, excepto Aces",-0.5,-0.5)))</f>
        <v>-0.5</v>
      </c>
      <c r="F10" s="10">
        <f>+IF('Jugada Óptima'!$N$3="No",-1,IF('Jugada Óptima'!$N$3="Si, todas",-0.5,IF('Jugada Óptima'!$N$3="Si, excepto Aces",-0.5,-0.5)))</f>
        <v>-0.5</v>
      </c>
      <c r="G10" s="10">
        <f>+IF('Jugada Óptima'!$N$3="No",-1,IF('Jugada Óptima'!$N$3="Si, todas",-0.5,IF('Jugada Óptima'!$N$3="Si, excepto Aces",-0.5,-0.5)))</f>
        <v>-0.5</v>
      </c>
      <c r="H10" s="10">
        <f>+IF('Jugada Óptima'!$N$3="No",-1,IF('Jugada Óptima'!$N$3="Si, todas",-0.5,IF('Jugada Óptima'!$N$3="Si, excepto Aces",-0.5,-0.5)))</f>
        <v>-0.5</v>
      </c>
      <c r="I10" s="10">
        <f>+IF('Jugada Óptima'!$N$3="No",-1,IF('Jugada Óptima'!$N$3="Si, todas",-0.5,IF('Jugada Óptima'!$N$3="Si, excepto Aces",-0.5,-0.5)))</f>
        <v>-0.5</v>
      </c>
      <c r="J10" s="10">
        <f>+IF('Jugada Óptima'!$N$3="No",-1,IF('Jugada Óptima'!$N$3="Si, todas",-0.5,IF('Jugada Óptima'!$N$3="Si, excepto Aces",-0.5,-0.5)))</f>
        <v>-0.5</v>
      </c>
      <c r="K10" s="10">
        <f>+IF('Jugada Óptima'!$N$3="No",-1,IF('Jugada Óptima'!$N$3="Si, todas",-0.5,IF('Jugada Óptima'!$N$3="Si, excepto Aces",-1,-1)))</f>
        <v>-1</v>
      </c>
    </row>
    <row r="11" spans="1:14" x14ac:dyDescent="0.3">
      <c r="A11">
        <v>13</v>
      </c>
      <c r="B11" s="10">
        <f>+IF('Jugada Óptima'!$N$3="No",-1,IF('Jugada Óptima'!$N$3="Si, todas",-0.5,IF('Jugada Óptima'!$N$3="Si, excepto Aces",-0.5,-0.5)))</f>
        <v>-0.5</v>
      </c>
      <c r="C11" s="10">
        <f>+IF('Jugada Óptima'!$N$3="No",-1,IF('Jugada Óptima'!$N$3="Si, todas",-0.5,IF('Jugada Óptima'!$N$3="Si, excepto Aces",-0.5,-0.5)))</f>
        <v>-0.5</v>
      </c>
      <c r="D11" s="10">
        <f>+IF('Jugada Óptima'!$N$3="No",-1,IF('Jugada Óptima'!$N$3="Si, todas",-0.5,IF('Jugada Óptima'!$N$3="Si, excepto Aces",-0.5,-0.5)))</f>
        <v>-0.5</v>
      </c>
      <c r="E11" s="10">
        <f>+IF('Jugada Óptima'!$N$3="No",-1,IF('Jugada Óptima'!$N$3="Si, todas",-0.5,IF('Jugada Óptima'!$N$3="Si, excepto Aces",-0.5,-0.5)))</f>
        <v>-0.5</v>
      </c>
      <c r="F11" s="10">
        <f>+IF('Jugada Óptima'!$N$3="No",-1,IF('Jugada Óptima'!$N$3="Si, todas",-0.5,IF('Jugada Óptima'!$N$3="Si, excepto Aces",-0.5,-0.5)))</f>
        <v>-0.5</v>
      </c>
      <c r="G11" s="10">
        <f>+IF('Jugada Óptima'!$N$3="No",-1,IF('Jugada Óptima'!$N$3="Si, todas",-0.5,IF('Jugada Óptima'!$N$3="Si, excepto Aces",-0.5,-0.5)))</f>
        <v>-0.5</v>
      </c>
      <c r="H11" s="10">
        <f>+IF('Jugada Óptima'!$N$3="No",-1,IF('Jugada Óptima'!$N$3="Si, todas",-0.5,IF('Jugada Óptima'!$N$3="Si, excepto Aces",-0.5,-0.5)))</f>
        <v>-0.5</v>
      </c>
      <c r="I11" s="10">
        <f>+IF('Jugada Óptima'!$N$3="No",-1,IF('Jugada Óptima'!$N$3="Si, todas",-0.5,IF('Jugada Óptima'!$N$3="Si, excepto Aces",-0.5,-0.5)))</f>
        <v>-0.5</v>
      </c>
      <c r="J11" s="10">
        <f>+IF('Jugada Óptima'!$N$3="No",-1,IF('Jugada Óptima'!$N$3="Si, todas",-0.5,IF('Jugada Óptima'!$N$3="Si, excepto Aces",-0.5,-0.5)))</f>
        <v>-0.5</v>
      </c>
      <c r="K11" s="10">
        <f>+IF('Jugada Óptima'!$N$3="No",-1,IF('Jugada Óptima'!$N$3="Si, todas",-0.5,IF('Jugada Óptima'!$N$3="Si, excepto Aces",-1,-1)))</f>
        <v>-1</v>
      </c>
    </row>
    <row r="12" spans="1:14" x14ac:dyDescent="0.3">
      <c r="A12">
        <v>14</v>
      </c>
      <c r="B12" s="10">
        <f>+IF('Jugada Óptima'!$N$3="No",-1,IF('Jugada Óptima'!$N$3="Si, todas",-0.5,IF('Jugada Óptima'!$N$3="Si, excepto Aces",-0.5,-0.5)))</f>
        <v>-0.5</v>
      </c>
      <c r="C12" s="10">
        <f>+IF('Jugada Óptima'!$N$3="No",-1,IF('Jugada Óptima'!$N$3="Si, todas",-0.5,IF('Jugada Óptima'!$N$3="Si, excepto Aces",-0.5,-0.5)))</f>
        <v>-0.5</v>
      </c>
      <c r="D12" s="10">
        <f>+IF('Jugada Óptima'!$N$3="No",-1,IF('Jugada Óptima'!$N$3="Si, todas",-0.5,IF('Jugada Óptima'!$N$3="Si, excepto Aces",-0.5,-0.5)))</f>
        <v>-0.5</v>
      </c>
      <c r="E12" s="10">
        <f>+IF('Jugada Óptima'!$N$3="No",-1,IF('Jugada Óptima'!$N$3="Si, todas",-0.5,IF('Jugada Óptima'!$N$3="Si, excepto Aces",-0.5,-0.5)))</f>
        <v>-0.5</v>
      </c>
      <c r="F12" s="10">
        <f>+IF('Jugada Óptima'!$N$3="No",-1,IF('Jugada Óptima'!$N$3="Si, todas",-0.5,IF('Jugada Óptima'!$N$3="Si, excepto Aces",-0.5,-0.5)))</f>
        <v>-0.5</v>
      </c>
      <c r="G12" s="10">
        <f>+IF('Jugada Óptima'!$N$3="No",-1,IF('Jugada Óptima'!$N$3="Si, todas",-0.5,IF('Jugada Óptima'!$N$3="Si, excepto Aces",-0.5,-0.5)))</f>
        <v>-0.5</v>
      </c>
      <c r="H12" s="10">
        <f>+IF('Jugada Óptima'!$N$3="No",-1,IF('Jugada Óptima'!$N$3="Si, todas",-0.5,IF('Jugada Óptima'!$N$3="Si, excepto Aces",-0.5,-0.5)))</f>
        <v>-0.5</v>
      </c>
      <c r="I12" s="10">
        <f>+IF('Jugada Óptima'!$N$3="No",-1,IF('Jugada Óptima'!$N$3="Si, todas",-0.5,IF('Jugada Óptima'!$N$3="Si, excepto Aces",-0.5,-0.5)))</f>
        <v>-0.5</v>
      </c>
      <c r="J12" s="10">
        <f>+IF('Jugada Óptima'!$N$3="No",-1,IF('Jugada Óptima'!$N$3="Si, todas",-0.5,IF('Jugada Óptima'!$N$3="Si, excepto Aces",-0.5,-0.5)))</f>
        <v>-0.5</v>
      </c>
      <c r="K12" s="10">
        <f>+IF('Jugada Óptima'!$N$3="No",-1,IF('Jugada Óptima'!$N$3="Si, todas",-0.5,IF('Jugada Óptima'!$N$3="Si, excepto Aces",-1,-1)))</f>
        <v>-1</v>
      </c>
    </row>
    <row r="13" spans="1:14" x14ac:dyDescent="0.3">
      <c r="A13">
        <v>15</v>
      </c>
      <c r="B13" s="10">
        <f>+IF('Jugada Óptima'!$N$3="No",-1,IF('Jugada Óptima'!$N$3="Si, todas",-0.5,IF('Jugada Óptima'!$N$3="Si, excepto Aces",-0.5,-0.5)))</f>
        <v>-0.5</v>
      </c>
      <c r="C13" s="10">
        <f>+IF('Jugada Óptima'!$N$3="No",-1,IF('Jugada Óptima'!$N$3="Si, todas",-0.5,IF('Jugada Óptima'!$N$3="Si, excepto Aces",-0.5,-0.5)))</f>
        <v>-0.5</v>
      </c>
      <c r="D13" s="10">
        <f>+IF('Jugada Óptima'!$N$3="No",-1,IF('Jugada Óptima'!$N$3="Si, todas",-0.5,IF('Jugada Óptima'!$N$3="Si, excepto Aces",-0.5,-0.5)))</f>
        <v>-0.5</v>
      </c>
      <c r="E13" s="10">
        <f>+IF('Jugada Óptima'!$N$3="No",-1,IF('Jugada Óptima'!$N$3="Si, todas",-0.5,IF('Jugada Óptima'!$N$3="Si, excepto Aces",-0.5,-0.5)))</f>
        <v>-0.5</v>
      </c>
      <c r="F13" s="10">
        <f>+IF('Jugada Óptima'!$N$3="No",-1,IF('Jugada Óptima'!$N$3="Si, todas",-0.5,IF('Jugada Óptima'!$N$3="Si, excepto Aces",-0.5,-0.5)))</f>
        <v>-0.5</v>
      </c>
      <c r="G13" s="10">
        <f>+IF('Jugada Óptima'!$N$3="No",-1,IF('Jugada Óptima'!$N$3="Si, todas",-0.5,IF('Jugada Óptima'!$N$3="Si, excepto Aces",-0.5,-0.5)))</f>
        <v>-0.5</v>
      </c>
      <c r="H13" s="10">
        <f>+IF('Jugada Óptima'!$N$3="No",-1,IF('Jugada Óptima'!$N$3="Si, todas",-0.5,IF('Jugada Óptima'!$N$3="Si, excepto Aces",-0.5,-0.5)))</f>
        <v>-0.5</v>
      </c>
      <c r="I13" s="10">
        <f>+IF('Jugada Óptima'!$N$3="No",-1,IF('Jugada Óptima'!$N$3="Si, todas",-0.5,IF('Jugada Óptima'!$N$3="Si, excepto Aces",-0.5,-0.5)))</f>
        <v>-0.5</v>
      </c>
      <c r="J13" s="10">
        <f>+IF('Jugada Óptima'!$N$3="No",-1,IF('Jugada Óptima'!$N$3="Si, todas",-0.5,IF('Jugada Óptima'!$N$3="Si, excepto Aces",-0.5,-0.5)))</f>
        <v>-0.5</v>
      </c>
      <c r="K13" s="10">
        <f>+IF('Jugada Óptima'!$N$3="No",-1,IF('Jugada Óptima'!$N$3="Si, todas",-0.5,IF('Jugada Óptima'!$N$3="Si, excepto Aces",-1,-1)))</f>
        <v>-1</v>
      </c>
    </row>
    <row r="14" spans="1:14" x14ac:dyDescent="0.3">
      <c r="A14">
        <v>16</v>
      </c>
      <c r="B14" s="10">
        <f>+IF('Jugada Óptima'!$N$3="No",-1,IF('Jugada Óptima'!$N$3="Si, todas",-0.5,IF('Jugada Óptima'!$N$3="Si, excepto Aces",-0.5,-0.5)))</f>
        <v>-0.5</v>
      </c>
      <c r="C14" s="10">
        <f>+IF('Jugada Óptima'!$N$3="No",-1,IF('Jugada Óptima'!$N$3="Si, todas",-0.5,IF('Jugada Óptima'!$N$3="Si, excepto Aces",-0.5,-0.5)))</f>
        <v>-0.5</v>
      </c>
      <c r="D14" s="10">
        <f>+IF('Jugada Óptima'!$N$3="No",-1,IF('Jugada Óptima'!$N$3="Si, todas",-0.5,IF('Jugada Óptima'!$N$3="Si, excepto Aces",-0.5,-0.5)))</f>
        <v>-0.5</v>
      </c>
      <c r="E14" s="10">
        <f>+IF('Jugada Óptima'!$N$3="No",-1,IF('Jugada Óptima'!$N$3="Si, todas",-0.5,IF('Jugada Óptima'!$N$3="Si, excepto Aces",-0.5,-0.5)))</f>
        <v>-0.5</v>
      </c>
      <c r="F14" s="10">
        <f>+IF('Jugada Óptima'!$N$3="No",-1,IF('Jugada Óptima'!$N$3="Si, todas",-0.5,IF('Jugada Óptima'!$N$3="Si, excepto Aces",-0.5,-0.5)))</f>
        <v>-0.5</v>
      </c>
      <c r="G14" s="10">
        <f>+IF('Jugada Óptima'!$N$3="No",-1,IF('Jugada Óptima'!$N$3="Si, todas",-0.5,IF('Jugada Óptima'!$N$3="Si, excepto Aces",-0.5,-0.5)))</f>
        <v>-0.5</v>
      </c>
      <c r="H14" s="10">
        <f>+IF('Jugada Óptima'!$N$3="No",-1,IF('Jugada Óptima'!$N$3="Si, todas",-0.5,IF('Jugada Óptima'!$N$3="Si, excepto Aces",-0.5,-0.5)))</f>
        <v>-0.5</v>
      </c>
      <c r="I14" s="10">
        <f>+IF('Jugada Óptima'!$N$3="No",-1,IF('Jugada Óptima'!$N$3="Si, todas",-0.5,IF('Jugada Óptima'!$N$3="Si, excepto Aces",-0.5,-0.5)))</f>
        <v>-0.5</v>
      </c>
      <c r="J14" s="10">
        <f>+IF('Jugada Óptima'!$N$3="No",-1,IF('Jugada Óptima'!$N$3="Si, todas",-0.5,IF('Jugada Óptima'!$N$3="Si, excepto Aces",-0.5,-0.5)))</f>
        <v>-0.5</v>
      </c>
      <c r="K14" s="10">
        <f>+IF('Jugada Óptima'!$N$3="No",-1,IF('Jugada Óptima'!$N$3="Si, todas",-0.5,IF('Jugada Óptima'!$N$3="Si, excepto Aces",-1,-1)))</f>
        <v>-1</v>
      </c>
    </row>
    <row r="15" spans="1:14" x14ac:dyDescent="0.3">
      <c r="A15">
        <v>17</v>
      </c>
      <c r="B15" s="10">
        <f>+IF('Jugada Óptima'!$N$3="No",-1,IF('Jugada Óptima'!$N$3="Si, todas",-0.5,IF('Jugada Óptima'!$N$3="Si, excepto Aces",-0.5,-0.5)))</f>
        <v>-0.5</v>
      </c>
      <c r="C15" s="10">
        <f>+IF('Jugada Óptima'!$N$3="No",-1,IF('Jugada Óptima'!$N$3="Si, todas",-0.5,IF('Jugada Óptima'!$N$3="Si, excepto Aces",-0.5,-0.5)))</f>
        <v>-0.5</v>
      </c>
      <c r="D15" s="10">
        <f>+IF('Jugada Óptima'!$N$3="No",-1,IF('Jugada Óptima'!$N$3="Si, todas",-0.5,IF('Jugada Óptima'!$N$3="Si, excepto Aces",-0.5,-0.5)))</f>
        <v>-0.5</v>
      </c>
      <c r="E15" s="10">
        <f>+IF('Jugada Óptima'!$N$3="No",-1,IF('Jugada Óptima'!$N$3="Si, todas",-0.5,IF('Jugada Óptima'!$N$3="Si, excepto Aces",-0.5,-0.5)))</f>
        <v>-0.5</v>
      </c>
      <c r="F15" s="10">
        <f>+IF('Jugada Óptima'!$N$3="No",-1,IF('Jugada Óptima'!$N$3="Si, todas",-0.5,IF('Jugada Óptima'!$N$3="Si, excepto Aces",-0.5,-0.5)))</f>
        <v>-0.5</v>
      </c>
      <c r="G15" s="10">
        <f>+IF('Jugada Óptima'!$N$3="No",-1,IF('Jugada Óptima'!$N$3="Si, todas",-0.5,IF('Jugada Óptima'!$N$3="Si, excepto Aces",-0.5,-0.5)))</f>
        <v>-0.5</v>
      </c>
      <c r="H15" s="10">
        <f>+IF('Jugada Óptima'!$N$3="No",-1,IF('Jugada Óptima'!$N$3="Si, todas",-0.5,IF('Jugada Óptima'!$N$3="Si, excepto Aces",-0.5,-0.5)))</f>
        <v>-0.5</v>
      </c>
      <c r="I15" s="10">
        <f>+IF('Jugada Óptima'!$N$3="No",-1,IF('Jugada Óptima'!$N$3="Si, todas",-0.5,IF('Jugada Óptima'!$N$3="Si, excepto Aces",-0.5,-0.5)))</f>
        <v>-0.5</v>
      </c>
      <c r="J15" s="10">
        <f>+IF('Jugada Óptima'!$N$3="No",-1,IF('Jugada Óptima'!$N$3="Si, todas",-0.5,IF('Jugada Óptima'!$N$3="Si, excepto Aces",-0.5,-0.5)))</f>
        <v>-0.5</v>
      </c>
      <c r="K15" s="10">
        <f>+IF('Jugada Óptima'!$N$3="No",-1,IF('Jugada Óptima'!$N$3="Si, todas",-0.5,IF('Jugada Óptima'!$N$3="Si, excepto Aces",-1,-1)))</f>
        <v>-1</v>
      </c>
    </row>
    <row r="16" spans="1:14" x14ac:dyDescent="0.3">
      <c r="A16">
        <v>18</v>
      </c>
      <c r="B16" s="10">
        <f>+IF('Jugada Óptima'!$N$3="No",-1,IF('Jugada Óptima'!$N$3="Si, todas",-0.5,IF('Jugada Óptima'!$N$3="Si, excepto Aces",-0.5,-0.5)))</f>
        <v>-0.5</v>
      </c>
      <c r="C16" s="10">
        <f>+IF('Jugada Óptima'!$N$3="No",-1,IF('Jugada Óptima'!$N$3="Si, todas",-0.5,IF('Jugada Óptima'!$N$3="Si, excepto Aces",-0.5,-0.5)))</f>
        <v>-0.5</v>
      </c>
      <c r="D16" s="10">
        <f>+IF('Jugada Óptima'!$N$3="No",-1,IF('Jugada Óptima'!$N$3="Si, todas",-0.5,IF('Jugada Óptima'!$N$3="Si, excepto Aces",-0.5,-0.5)))</f>
        <v>-0.5</v>
      </c>
      <c r="E16" s="10">
        <f>+IF('Jugada Óptima'!$N$3="No",-1,IF('Jugada Óptima'!$N$3="Si, todas",-0.5,IF('Jugada Óptima'!$N$3="Si, excepto Aces",-0.5,-0.5)))</f>
        <v>-0.5</v>
      </c>
      <c r="F16" s="10">
        <f>+IF('Jugada Óptima'!$N$3="No",-1,IF('Jugada Óptima'!$N$3="Si, todas",-0.5,IF('Jugada Óptima'!$N$3="Si, excepto Aces",-0.5,-0.5)))</f>
        <v>-0.5</v>
      </c>
      <c r="G16" s="10">
        <f>+IF('Jugada Óptima'!$N$3="No",-1,IF('Jugada Óptima'!$N$3="Si, todas",-0.5,IF('Jugada Óptima'!$N$3="Si, excepto Aces",-0.5,-0.5)))</f>
        <v>-0.5</v>
      </c>
      <c r="H16" s="10">
        <f>+IF('Jugada Óptima'!$N$3="No",-1,IF('Jugada Óptima'!$N$3="Si, todas",-0.5,IF('Jugada Óptima'!$N$3="Si, excepto Aces",-0.5,-0.5)))</f>
        <v>-0.5</v>
      </c>
      <c r="I16" s="10">
        <f>+IF('Jugada Óptima'!$N$3="No",-1,IF('Jugada Óptima'!$N$3="Si, todas",-0.5,IF('Jugada Óptima'!$N$3="Si, excepto Aces",-0.5,-0.5)))</f>
        <v>-0.5</v>
      </c>
      <c r="J16" s="10">
        <f>+IF('Jugada Óptima'!$N$3="No",-1,IF('Jugada Óptima'!$N$3="Si, todas",-0.5,IF('Jugada Óptima'!$N$3="Si, excepto Aces",-0.5,-0.5)))</f>
        <v>-0.5</v>
      </c>
      <c r="K16" s="10">
        <f>+IF('Jugada Óptima'!$N$3="No",-1,IF('Jugada Óptima'!$N$3="Si, todas",-0.5,IF('Jugada Óptima'!$N$3="Si, excepto Aces",-1,-1)))</f>
        <v>-1</v>
      </c>
    </row>
    <row r="17" spans="1:11" x14ac:dyDescent="0.3">
      <c r="A17">
        <v>19</v>
      </c>
      <c r="B17" s="10">
        <f>+IF('Jugada Óptima'!$N$3="No",-1,IF('Jugada Óptima'!$N$3="Si, todas",-0.5,IF('Jugada Óptima'!$N$3="Si, excepto Aces",-0.5,-0.5)))</f>
        <v>-0.5</v>
      </c>
      <c r="C17" s="10">
        <f>+IF('Jugada Óptima'!$N$3="No",-1,IF('Jugada Óptima'!$N$3="Si, todas",-0.5,IF('Jugada Óptima'!$N$3="Si, excepto Aces",-0.5,-0.5)))</f>
        <v>-0.5</v>
      </c>
      <c r="D17" s="10">
        <f>+IF('Jugada Óptima'!$N$3="No",-1,IF('Jugada Óptima'!$N$3="Si, todas",-0.5,IF('Jugada Óptima'!$N$3="Si, excepto Aces",-0.5,-0.5)))</f>
        <v>-0.5</v>
      </c>
      <c r="E17" s="10">
        <f>+IF('Jugada Óptima'!$N$3="No",-1,IF('Jugada Óptima'!$N$3="Si, todas",-0.5,IF('Jugada Óptima'!$N$3="Si, excepto Aces",-0.5,-0.5)))</f>
        <v>-0.5</v>
      </c>
      <c r="F17" s="10">
        <f>+IF('Jugada Óptima'!$N$3="No",-1,IF('Jugada Óptima'!$N$3="Si, todas",-0.5,IF('Jugada Óptima'!$N$3="Si, excepto Aces",-0.5,-0.5)))</f>
        <v>-0.5</v>
      </c>
      <c r="G17" s="10">
        <f>+IF('Jugada Óptima'!$N$3="No",-1,IF('Jugada Óptima'!$N$3="Si, todas",-0.5,IF('Jugada Óptima'!$N$3="Si, excepto Aces",-0.5,-0.5)))</f>
        <v>-0.5</v>
      </c>
      <c r="H17" s="10">
        <f>+IF('Jugada Óptima'!$N$3="No",-1,IF('Jugada Óptima'!$N$3="Si, todas",-0.5,IF('Jugada Óptima'!$N$3="Si, excepto Aces",-0.5,-0.5)))</f>
        <v>-0.5</v>
      </c>
      <c r="I17" s="10">
        <f>+IF('Jugada Óptima'!$N$3="No",-1,IF('Jugada Óptima'!$N$3="Si, todas",-0.5,IF('Jugada Óptima'!$N$3="Si, excepto Aces",-0.5,-0.5)))</f>
        <v>-0.5</v>
      </c>
      <c r="J17" s="10">
        <f>+IF('Jugada Óptima'!$N$3="No",-1,IF('Jugada Óptima'!$N$3="Si, todas",-0.5,IF('Jugada Óptima'!$N$3="Si, excepto Aces",-0.5,-0.5)))</f>
        <v>-0.5</v>
      </c>
      <c r="K17" s="10">
        <f>+IF('Jugada Óptima'!$N$3="No",-1,IF('Jugada Óptima'!$N$3="Si, todas",-0.5,IF('Jugada Óptima'!$N$3="Si, excepto Aces",-1,-1)))</f>
        <v>-1</v>
      </c>
    </row>
    <row r="18" spans="1:11" x14ac:dyDescent="0.3">
      <c r="A18">
        <v>20</v>
      </c>
      <c r="B18" s="10">
        <f>+IF('Jugada Óptima'!$N$3="No",-1,IF('Jugada Óptima'!$N$3="Si, todas",-0.5,IF('Jugada Óptima'!$N$3="Si, excepto Aces",-0.5,-0.5)))</f>
        <v>-0.5</v>
      </c>
      <c r="C18" s="10">
        <f>+IF('Jugada Óptima'!$N$3="No",-1,IF('Jugada Óptima'!$N$3="Si, todas",-0.5,IF('Jugada Óptima'!$N$3="Si, excepto Aces",-0.5,-0.5)))</f>
        <v>-0.5</v>
      </c>
      <c r="D18" s="10">
        <f>+IF('Jugada Óptima'!$N$3="No",-1,IF('Jugada Óptima'!$N$3="Si, todas",-0.5,IF('Jugada Óptima'!$N$3="Si, excepto Aces",-0.5,-0.5)))</f>
        <v>-0.5</v>
      </c>
      <c r="E18" s="10">
        <f>+IF('Jugada Óptima'!$N$3="No",-1,IF('Jugada Óptima'!$N$3="Si, todas",-0.5,IF('Jugada Óptima'!$N$3="Si, excepto Aces",-0.5,-0.5)))</f>
        <v>-0.5</v>
      </c>
      <c r="F18" s="10">
        <f>+IF('Jugada Óptima'!$N$3="No",-1,IF('Jugada Óptima'!$N$3="Si, todas",-0.5,IF('Jugada Óptima'!$N$3="Si, excepto Aces",-0.5,-0.5)))</f>
        <v>-0.5</v>
      </c>
      <c r="G18" s="10">
        <f>+IF('Jugada Óptima'!$N$3="No",-1,IF('Jugada Óptima'!$N$3="Si, todas",-0.5,IF('Jugada Óptima'!$N$3="Si, excepto Aces",-0.5,-0.5)))</f>
        <v>-0.5</v>
      </c>
      <c r="H18" s="10">
        <f>+IF('Jugada Óptima'!$N$3="No",-1,IF('Jugada Óptima'!$N$3="Si, todas",-0.5,IF('Jugada Óptima'!$N$3="Si, excepto Aces",-0.5,-0.5)))</f>
        <v>-0.5</v>
      </c>
      <c r="I18" s="10">
        <f>+IF('Jugada Óptima'!$N$3="No",-1,IF('Jugada Óptima'!$N$3="Si, todas",-0.5,IF('Jugada Óptima'!$N$3="Si, excepto Aces",-0.5,-0.5)))</f>
        <v>-0.5</v>
      </c>
      <c r="J18" s="10">
        <f>+IF('Jugada Óptima'!$N$3="No",-1,IF('Jugada Óptima'!$N$3="Si, todas",-0.5,IF('Jugada Óptima'!$N$3="Si, excepto Aces",-0.5,-0.5)))</f>
        <v>-0.5</v>
      </c>
      <c r="K18" s="10">
        <f>+IF('Jugada Óptima'!$N$3="No",-1,IF('Jugada Óptima'!$N$3="Si, todas",-0.5,IF('Jugada Óptima'!$N$3="Si, excepto Aces",-1,-1)))</f>
        <v>-1</v>
      </c>
    </row>
    <row r="19" spans="1:11" x14ac:dyDescent="0.3">
      <c r="A19">
        <v>21</v>
      </c>
      <c r="B19" s="10">
        <f>+IF('Jugada Óptima'!$N$3="No",-1,IF('Jugada Óptima'!$N$3="Si, todas",-0.5,IF('Jugada Óptima'!$N$3="Si, excepto Aces",-0.5,-0.5)))</f>
        <v>-0.5</v>
      </c>
      <c r="C19" s="10">
        <f>+IF('Jugada Óptima'!$N$3="No",-1,IF('Jugada Óptima'!$N$3="Si, todas",-0.5,IF('Jugada Óptima'!$N$3="Si, excepto Aces",-0.5,-0.5)))</f>
        <v>-0.5</v>
      </c>
      <c r="D19" s="10">
        <f>+IF('Jugada Óptima'!$N$3="No",-1,IF('Jugada Óptima'!$N$3="Si, todas",-0.5,IF('Jugada Óptima'!$N$3="Si, excepto Aces",-0.5,-0.5)))</f>
        <v>-0.5</v>
      </c>
      <c r="E19" s="10">
        <f>+IF('Jugada Óptima'!$N$3="No",-1,IF('Jugada Óptima'!$N$3="Si, todas",-0.5,IF('Jugada Óptima'!$N$3="Si, excepto Aces",-0.5,-0.5)))</f>
        <v>-0.5</v>
      </c>
      <c r="F19" s="10">
        <f>+IF('Jugada Óptima'!$N$3="No",-1,IF('Jugada Óptima'!$N$3="Si, todas",-0.5,IF('Jugada Óptima'!$N$3="Si, excepto Aces",-0.5,-0.5)))</f>
        <v>-0.5</v>
      </c>
      <c r="G19" s="10">
        <f>+IF('Jugada Óptima'!$N$3="No",-1,IF('Jugada Óptima'!$N$3="Si, todas",-0.5,IF('Jugada Óptima'!$N$3="Si, excepto Aces",-0.5,-0.5)))</f>
        <v>-0.5</v>
      </c>
      <c r="H19" s="10">
        <f>+IF('Jugada Óptima'!$N$3="No",-1,IF('Jugada Óptima'!$N$3="Si, todas",-0.5,IF('Jugada Óptima'!$N$3="Si, excepto Aces",-0.5,-0.5)))</f>
        <v>-0.5</v>
      </c>
      <c r="I19" s="10">
        <f>+IF('Jugada Óptima'!$N$3="No",-1,IF('Jugada Óptima'!$N$3="Si, todas",-0.5,IF('Jugada Óptima'!$N$3="Si, excepto Aces",-0.5,-0.5)))</f>
        <v>-0.5</v>
      </c>
      <c r="J19" s="10">
        <f>+IF('Jugada Óptima'!$N$3="No",-1,IF('Jugada Óptima'!$N$3="Si, todas",-0.5,IF('Jugada Óptima'!$N$3="Si, excepto Aces",-0.5,-0.5)))</f>
        <v>-0.5</v>
      </c>
      <c r="K19" s="10">
        <f>+IF('Jugada Óptima'!$N$3="No",-1,IF('Jugada Óptima'!$N$3="Si, todas",-0.5,IF('Jugada Óptima'!$N$3="Si, excepto Aces",-1,-1)))</f>
        <v>-1</v>
      </c>
    </row>
    <row r="20" spans="1:11" x14ac:dyDescent="0.3">
      <c r="A20">
        <v>22</v>
      </c>
      <c r="B20" s="10">
        <v>-1</v>
      </c>
      <c r="C20" s="10">
        <v>-1</v>
      </c>
      <c r="D20" s="10">
        <v>-1</v>
      </c>
      <c r="E20" s="10">
        <v>-1</v>
      </c>
      <c r="F20" s="10">
        <v>-1</v>
      </c>
      <c r="G20" s="10">
        <v>-1</v>
      </c>
      <c r="H20" s="10">
        <v>-1</v>
      </c>
      <c r="I20" s="10">
        <v>-1</v>
      </c>
      <c r="J20" s="10">
        <v>-1</v>
      </c>
      <c r="K20" s="10">
        <v>-1</v>
      </c>
    </row>
    <row r="21" spans="1:11" x14ac:dyDescent="0.3">
      <c r="A21">
        <v>23</v>
      </c>
      <c r="B21" s="10">
        <v>-1</v>
      </c>
      <c r="C21" s="10">
        <v>-1</v>
      </c>
      <c r="D21" s="10">
        <v>-1</v>
      </c>
      <c r="E21" s="10">
        <v>-1</v>
      </c>
      <c r="F21" s="10">
        <v>-1</v>
      </c>
      <c r="G21" s="10">
        <v>-1</v>
      </c>
      <c r="H21" s="10">
        <v>-1</v>
      </c>
      <c r="I21" s="10">
        <v>-1</v>
      </c>
      <c r="J21" s="10">
        <v>-1</v>
      </c>
      <c r="K21" s="10">
        <v>-1</v>
      </c>
    </row>
    <row r="22" spans="1:11" x14ac:dyDescent="0.3">
      <c r="A22">
        <v>24</v>
      </c>
      <c r="B22" s="10">
        <v>-1</v>
      </c>
      <c r="C22" s="10">
        <v>-1</v>
      </c>
      <c r="D22" s="10">
        <v>-1</v>
      </c>
      <c r="E22" s="10">
        <v>-1</v>
      </c>
      <c r="F22" s="10">
        <v>-1</v>
      </c>
      <c r="G22" s="10">
        <v>-1</v>
      </c>
      <c r="H22" s="10">
        <v>-1</v>
      </c>
      <c r="I22" s="10">
        <v>-1</v>
      </c>
      <c r="J22" s="10">
        <v>-1</v>
      </c>
      <c r="K22" s="10">
        <v>-1</v>
      </c>
    </row>
    <row r="23" spans="1:11" x14ac:dyDescent="0.3">
      <c r="A23">
        <v>25</v>
      </c>
      <c r="B23" s="10">
        <v>-1</v>
      </c>
      <c r="C23" s="10">
        <v>-1</v>
      </c>
      <c r="D23" s="10">
        <v>-1</v>
      </c>
      <c r="E23" s="10">
        <v>-1</v>
      </c>
      <c r="F23" s="10">
        <v>-1</v>
      </c>
      <c r="G23" s="10">
        <v>-1</v>
      </c>
      <c r="H23" s="10">
        <v>-1</v>
      </c>
      <c r="I23" s="10">
        <v>-1</v>
      </c>
      <c r="J23" s="10">
        <v>-1</v>
      </c>
      <c r="K23" s="10">
        <v>-1</v>
      </c>
    </row>
    <row r="24" spans="1:11" x14ac:dyDescent="0.3">
      <c r="A24">
        <v>26</v>
      </c>
      <c r="B24" s="10">
        <v>-1</v>
      </c>
      <c r="C24" s="10">
        <v>-1</v>
      </c>
      <c r="D24" s="10">
        <v>-1</v>
      </c>
      <c r="E24" s="10">
        <v>-1</v>
      </c>
      <c r="F24" s="10">
        <v>-1</v>
      </c>
      <c r="G24" s="10">
        <v>-1</v>
      </c>
      <c r="H24" s="10">
        <v>-1</v>
      </c>
      <c r="I24" s="10">
        <v>-1</v>
      </c>
      <c r="J24" s="10">
        <v>-1</v>
      </c>
      <c r="K24" s="10">
        <v>-1</v>
      </c>
    </row>
    <row r="25" spans="1:11" x14ac:dyDescent="0.3">
      <c r="A25">
        <v>27</v>
      </c>
      <c r="B25" s="10">
        <v>-1</v>
      </c>
      <c r="C25" s="10">
        <v>-1</v>
      </c>
      <c r="D25" s="10">
        <v>-1</v>
      </c>
      <c r="E25" s="10">
        <v>-1</v>
      </c>
      <c r="F25" s="10">
        <v>-1</v>
      </c>
      <c r="G25" s="10">
        <v>-1</v>
      </c>
      <c r="H25" s="10">
        <v>-1</v>
      </c>
      <c r="I25" s="10">
        <v>-1</v>
      </c>
      <c r="J25" s="10">
        <v>-1</v>
      </c>
      <c r="K25" s="10">
        <v>-1</v>
      </c>
    </row>
    <row r="26" spans="1:11" x14ac:dyDescent="0.3">
      <c r="A26">
        <v>28</v>
      </c>
      <c r="B26" s="10">
        <v>-1</v>
      </c>
      <c r="C26" s="10">
        <v>-1</v>
      </c>
      <c r="D26" s="10">
        <v>-1</v>
      </c>
      <c r="E26" s="10">
        <v>-1</v>
      </c>
      <c r="F26" s="10">
        <v>-1</v>
      </c>
      <c r="G26" s="10">
        <v>-1</v>
      </c>
      <c r="H26" s="10">
        <v>-1</v>
      </c>
      <c r="I26" s="10">
        <v>-1</v>
      </c>
      <c r="J26" s="10">
        <v>-1</v>
      </c>
      <c r="K26" s="10">
        <v>-1</v>
      </c>
    </row>
    <row r="27" spans="1:11" x14ac:dyDescent="0.3">
      <c r="A27">
        <v>29</v>
      </c>
      <c r="B27" s="10">
        <v>-1</v>
      </c>
      <c r="C27" s="10">
        <v>-1</v>
      </c>
      <c r="D27" s="10">
        <v>-1</v>
      </c>
      <c r="E27" s="10">
        <v>-1</v>
      </c>
      <c r="F27" s="10">
        <v>-1</v>
      </c>
      <c r="G27" s="10">
        <v>-1</v>
      </c>
      <c r="H27" s="10">
        <v>-1</v>
      </c>
      <c r="I27" s="10">
        <v>-1</v>
      </c>
      <c r="J27" s="10">
        <v>-1</v>
      </c>
      <c r="K27" s="10">
        <v>-1</v>
      </c>
    </row>
    <row r="28" spans="1:11" x14ac:dyDescent="0.3">
      <c r="A28">
        <v>30</v>
      </c>
      <c r="B28" s="10">
        <v>-1</v>
      </c>
      <c r="C28" s="10">
        <v>-1</v>
      </c>
      <c r="D28" s="10">
        <v>-1</v>
      </c>
      <c r="E28" s="10">
        <v>-1</v>
      </c>
      <c r="F28" s="10">
        <v>-1</v>
      </c>
      <c r="G28" s="10">
        <v>-1</v>
      </c>
      <c r="H28" s="10">
        <v>-1</v>
      </c>
      <c r="I28" s="10">
        <v>-1</v>
      </c>
      <c r="J28" s="10">
        <v>-1</v>
      </c>
      <c r="K28" s="10">
        <v>-1</v>
      </c>
    </row>
    <row r="29" spans="1:11" x14ac:dyDescent="0.3">
      <c r="A29">
        <v>31</v>
      </c>
      <c r="B29" s="10">
        <v>-1</v>
      </c>
      <c r="C29" s="10">
        <v>-1</v>
      </c>
      <c r="D29" s="10">
        <v>-1</v>
      </c>
      <c r="E29" s="10">
        <v>-1</v>
      </c>
      <c r="F29" s="10">
        <v>-1</v>
      </c>
      <c r="G29" s="10">
        <v>-1</v>
      </c>
      <c r="H29" s="10">
        <v>-1</v>
      </c>
      <c r="I29" s="10">
        <v>-1</v>
      </c>
      <c r="J29" s="10">
        <v>-1</v>
      </c>
      <c r="K29" s="10">
        <v>-1</v>
      </c>
    </row>
    <row r="30" spans="1:11" x14ac:dyDescent="0.3">
      <c r="B30" s="10"/>
      <c r="C30" s="10"/>
      <c r="D30" s="10"/>
      <c r="E30" s="10"/>
      <c r="F30" s="10"/>
      <c r="G30" s="10"/>
      <c r="H30" s="10"/>
      <c r="I30" s="10"/>
      <c r="J30" s="10"/>
      <c r="K30" s="10"/>
    </row>
    <row r="31" spans="1:11" x14ac:dyDescent="0.3">
      <c r="A31" t="s">
        <v>1</v>
      </c>
      <c r="B31" s="10"/>
      <c r="C31" s="10"/>
      <c r="D31" s="10"/>
      <c r="E31" s="10"/>
      <c r="F31" s="10"/>
      <c r="G31" s="10"/>
      <c r="H31" s="10"/>
      <c r="I31" s="10"/>
      <c r="J31" s="10"/>
      <c r="K31" s="10"/>
    </row>
    <row r="32" spans="1:11" x14ac:dyDescent="0.3">
      <c r="A32">
        <v>12</v>
      </c>
      <c r="B32" s="10">
        <v>-0.5</v>
      </c>
      <c r="C32" s="10">
        <v>-0.5</v>
      </c>
      <c r="D32" s="10">
        <v>-0.5</v>
      </c>
      <c r="E32" s="10">
        <v>-0.5</v>
      </c>
      <c r="F32" s="10">
        <v>-0.5</v>
      </c>
      <c r="G32" s="10">
        <v>-0.5</v>
      </c>
      <c r="H32" s="10">
        <v>-0.5</v>
      </c>
      <c r="I32" s="10">
        <v>-0.5</v>
      </c>
      <c r="J32" s="10">
        <v>-0.5</v>
      </c>
      <c r="K32" s="10">
        <v>-0.5</v>
      </c>
    </row>
    <row r="33" spans="1:11" x14ac:dyDescent="0.3">
      <c r="A33">
        <v>13</v>
      </c>
      <c r="B33" s="10">
        <v>-0.5</v>
      </c>
      <c r="C33" s="10">
        <v>-0.5</v>
      </c>
      <c r="D33" s="10">
        <v>-0.5</v>
      </c>
      <c r="E33" s="10">
        <v>-0.5</v>
      </c>
      <c r="F33" s="10">
        <v>-0.5</v>
      </c>
      <c r="G33" s="10">
        <v>-0.5</v>
      </c>
      <c r="H33" s="10">
        <v>-0.5</v>
      </c>
      <c r="I33" s="10">
        <v>-0.5</v>
      </c>
      <c r="J33" s="10">
        <v>-0.5</v>
      </c>
      <c r="K33" s="10">
        <v>-0.5</v>
      </c>
    </row>
    <row r="34" spans="1:11" x14ac:dyDescent="0.3">
      <c r="A34">
        <v>14</v>
      </c>
      <c r="B34" s="10">
        <v>-0.5</v>
      </c>
      <c r="C34" s="10">
        <v>-0.5</v>
      </c>
      <c r="D34" s="10">
        <v>-0.5</v>
      </c>
      <c r="E34" s="10">
        <v>-0.5</v>
      </c>
      <c r="F34" s="10">
        <v>-0.5</v>
      </c>
      <c r="G34" s="10">
        <v>-0.5</v>
      </c>
      <c r="H34" s="10">
        <v>-0.5</v>
      </c>
      <c r="I34" s="10">
        <v>-0.5</v>
      </c>
      <c r="J34" s="10">
        <v>-0.5</v>
      </c>
      <c r="K34" s="10">
        <v>-0.5</v>
      </c>
    </row>
    <row r="35" spans="1:11" x14ac:dyDescent="0.3">
      <c r="A35">
        <v>15</v>
      </c>
      <c r="B35" s="10">
        <v>-0.5</v>
      </c>
      <c r="C35" s="10">
        <v>-0.5</v>
      </c>
      <c r="D35" s="10">
        <v>-0.5</v>
      </c>
      <c r="E35" s="10">
        <v>-0.5</v>
      </c>
      <c r="F35" s="10">
        <v>-0.5</v>
      </c>
      <c r="G35" s="10">
        <v>-0.5</v>
      </c>
      <c r="H35" s="10">
        <v>-0.5</v>
      </c>
      <c r="I35" s="10">
        <v>-0.5</v>
      </c>
      <c r="J35" s="10">
        <v>-0.5</v>
      </c>
      <c r="K35" s="10">
        <v>-0.5</v>
      </c>
    </row>
    <row r="36" spans="1:11" x14ac:dyDescent="0.3">
      <c r="A36">
        <v>16</v>
      </c>
      <c r="B36" s="10">
        <v>-0.5</v>
      </c>
      <c r="C36" s="10">
        <v>-0.5</v>
      </c>
      <c r="D36" s="10">
        <v>-0.5</v>
      </c>
      <c r="E36" s="10">
        <v>-0.5</v>
      </c>
      <c r="F36" s="10">
        <v>-0.5</v>
      </c>
      <c r="G36" s="10">
        <v>-0.5</v>
      </c>
      <c r="H36" s="10">
        <v>-0.5</v>
      </c>
      <c r="I36" s="10">
        <v>-0.5</v>
      </c>
      <c r="J36" s="10">
        <v>-0.5</v>
      </c>
      <c r="K36" s="10">
        <v>-0.5</v>
      </c>
    </row>
    <row r="37" spans="1:11" x14ac:dyDescent="0.3">
      <c r="A37">
        <v>17</v>
      </c>
      <c r="B37" s="10">
        <v>-0.5</v>
      </c>
      <c r="C37" s="10">
        <v>-0.5</v>
      </c>
      <c r="D37" s="10">
        <v>-0.5</v>
      </c>
      <c r="E37" s="10">
        <v>-0.5</v>
      </c>
      <c r="F37" s="10">
        <v>-0.5</v>
      </c>
      <c r="G37" s="10">
        <v>-0.5</v>
      </c>
      <c r="H37" s="10">
        <v>-0.5</v>
      </c>
      <c r="I37" s="10">
        <v>-0.5</v>
      </c>
      <c r="J37" s="10">
        <v>-0.5</v>
      </c>
      <c r="K37" s="10">
        <v>-0.5</v>
      </c>
    </row>
    <row r="38" spans="1:11" x14ac:dyDescent="0.3">
      <c r="A38">
        <v>18</v>
      </c>
      <c r="B38" s="10">
        <v>-0.5</v>
      </c>
      <c r="C38" s="10">
        <v>-0.5</v>
      </c>
      <c r="D38" s="10">
        <v>-0.5</v>
      </c>
      <c r="E38" s="10">
        <v>-0.5</v>
      </c>
      <c r="F38" s="10">
        <v>-0.5</v>
      </c>
      <c r="G38" s="10">
        <v>-0.5</v>
      </c>
      <c r="H38" s="10">
        <v>-0.5</v>
      </c>
      <c r="I38" s="10">
        <v>-0.5</v>
      </c>
      <c r="J38" s="10">
        <v>-0.5</v>
      </c>
      <c r="K38" s="10">
        <v>-0.5</v>
      </c>
    </row>
    <row r="39" spans="1:11" x14ac:dyDescent="0.3">
      <c r="A39">
        <v>19</v>
      </c>
      <c r="B39" s="10">
        <v>-0.5</v>
      </c>
      <c r="C39" s="10">
        <v>-0.5</v>
      </c>
      <c r="D39" s="10">
        <v>-0.5</v>
      </c>
      <c r="E39" s="10">
        <v>-0.5</v>
      </c>
      <c r="F39" s="10">
        <v>-0.5</v>
      </c>
      <c r="G39" s="10">
        <v>-0.5</v>
      </c>
      <c r="H39" s="10">
        <v>-0.5</v>
      </c>
      <c r="I39" s="10">
        <v>-0.5</v>
      </c>
      <c r="J39" s="10">
        <v>-0.5</v>
      </c>
      <c r="K39" s="10">
        <v>-0.5</v>
      </c>
    </row>
    <row r="40" spans="1:11" x14ac:dyDescent="0.3">
      <c r="A40">
        <v>20</v>
      </c>
      <c r="B40" s="10">
        <v>-0.5</v>
      </c>
      <c r="C40" s="10">
        <v>-0.5</v>
      </c>
      <c r="D40" s="10">
        <v>-0.5</v>
      </c>
      <c r="E40" s="10">
        <v>-0.5</v>
      </c>
      <c r="F40" s="10">
        <v>-0.5</v>
      </c>
      <c r="G40" s="10">
        <v>-0.5</v>
      </c>
      <c r="H40" s="10">
        <v>-0.5</v>
      </c>
      <c r="I40" s="10">
        <v>-0.5</v>
      </c>
      <c r="J40" s="10">
        <v>-0.5</v>
      </c>
      <c r="K40" s="10">
        <v>-0.5</v>
      </c>
    </row>
    <row r="41" spans="1:11" x14ac:dyDescent="0.3">
      <c r="A41">
        <v>21</v>
      </c>
      <c r="B41" s="10">
        <v>-0.5</v>
      </c>
      <c r="C41" s="10">
        <v>-0.5</v>
      </c>
      <c r="D41" s="10">
        <v>-0.5</v>
      </c>
      <c r="E41" s="10">
        <v>-0.5</v>
      </c>
      <c r="F41" s="10">
        <v>-0.5</v>
      </c>
      <c r="G41" s="10">
        <v>-0.5</v>
      </c>
      <c r="H41" s="10">
        <v>-0.5</v>
      </c>
      <c r="I41" s="10">
        <v>-0.5</v>
      </c>
      <c r="J41" s="10">
        <v>-0.5</v>
      </c>
      <c r="K41" s="10">
        <v>-0.5</v>
      </c>
    </row>
    <row r="42" spans="1:11" x14ac:dyDescent="0.3">
      <c r="A42">
        <v>22</v>
      </c>
      <c r="B42" s="10">
        <v>-0.5</v>
      </c>
      <c r="C42" s="10">
        <v>-0.5</v>
      </c>
      <c r="D42" s="10">
        <v>-0.5</v>
      </c>
      <c r="E42" s="10">
        <v>-0.5</v>
      </c>
      <c r="F42" s="10">
        <v>-0.5</v>
      </c>
      <c r="G42" s="10">
        <v>-0.5</v>
      </c>
      <c r="H42" s="10">
        <v>-0.5</v>
      </c>
      <c r="I42" s="10">
        <v>-0.5</v>
      </c>
      <c r="J42" s="10">
        <v>-0.5</v>
      </c>
      <c r="K42" s="10">
        <v>-0.5</v>
      </c>
    </row>
    <row r="43" spans="1:11" x14ac:dyDescent="0.3">
      <c r="A43">
        <v>23</v>
      </c>
      <c r="B43" s="10">
        <v>-0.5</v>
      </c>
      <c r="C43" s="10">
        <v>-0.5</v>
      </c>
      <c r="D43" s="10">
        <v>-0.5</v>
      </c>
      <c r="E43" s="10">
        <v>-0.5</v>
      </c>
      <c r="F43" s="10">
        <v>-0.5</v>
      </c>
      <c r="G43" s="10">
        <v>-0.5</v>
      </c>
      <c r="H43" s="10">
        <v>-0.5</v>
      </c>
      <c r="I43" s="10">
        <v>-0.5</v>
      </c>
      <c r="J43" s="10">
        <v>-0.5</v>
      </c>
      <c r="K43" s="10">
        <v>-0.5</v>
      </c>
    </row>
    <row r="44" spans="1:11" x14ac:dyDescent="0.3">
      <c r="A44">
        <v>24</v>
      </c>
      <c r="B44" s="10">
        <v>-0.5</v>
      </c>
      <c r="C44" s="10">
        <v>-0.5</v>
      </c>
      <c r="D44" s="10">
        <v>-0.5</v>
      </c>
      <c r="E44" s="10">
        <v>-0.5</v>
      </c>
      <c r="F44" s="10">
        <v>-0.5</v>
      </c>
      <c r="G44" s="10">
        <v>-0.5</v>
      </c>
      <c r="H44" s="10">
        <v>-0.5</v>
      </c>
      <c r="I44" s="10">
        <v>-0.5</v>
      </c>
      <c r="J44" s="10">
        <v>-0.5</v>
      </c>
      <c r="K44" s="10">
        <v>-0.5</v>
      </c>
    </row>
    <row r="45" spans="1:11" x14ac:dyDescent="0.3">
      <c r="A45">
        <v>25</v>
      </c>
      <c r="B45" s="10">
        <v>-0.5</v>
      </c>
      <c r="C45" s="10">
        <v>-0.5</v>
      </c>
      <c r="D45" s="10">
        <v>-0.5</v>
      </c>
      <c r="E45" s="10">
        <v>-0.5</v>
      </c>
      <c r="F45" s="10">
        <v>-0.5</v>
      </c>
      <c r="G45" s="10">
        <v>-0.5</v>
      </c>
      <c r="H45" s="10">
        <v>-0.5</v>
      </c>
      <c r="I45" s="10">
        <v>-0.5</v>
      </c>
      <c r="J45" s="10">
        <v>-0.5</v>
      </c>
      <c r="K45" s="10">
        <v>-0.5</v>
      </c>
    </row>
    <row r="46" spans="1:11" x14ac:dyDescent="0.3">
      <c r="A46">
        <v>26</v>
      </c>
      <c r="B46" s="10">
        <v>-0.5</v>
      </c>
      <c r="C46" s="10">
        <v>-0.5</v>
      </c>
      <c r="D46" s="10">
        <v>-0.5</v>
      </c>
      <c r="E46" s="10">
        <v>-0.5</v>
      </c>
      <c r="F46" s="10">
        <v>-0.5</v>
      </c>
      <c r="G46" s="10">
        <v>-0.5</v>
      </c>
      <c r="H46" s="10">
        <v>-0.5</v>
      </c>
      <c r="I46" s="10">
        <v>-0.5</v>
      </c>
      <c r="J46" s="10">
        <v>-0.5</v>
      </c>
      <c r="K46" s="10">
        <v>-0.5</v>
      </c>
    </row>
    <row r="47" spans="1:11" x14ac:dyDescent="0.3">
      <c r="A47">
        <v>27</v>
      </c>
      <c r="B47" s="10">
        <v>-0.5</v>
      </c>
      <c r="C47" s="10">
        <v>-0.5</v>
      </c>
      <c r="D47" s="10">
        <v>-0.5</v>
      </c>
      <c r="E47" s="10">
        <v>-0.5</v>
      </c>
      <c r="F47" s="10">
        <v>-0.5</v>
      </c>
      <c r="G47" s="10">
        <v>-0.5</v>
      </c>
      <c r="H47" s="10">
        <v>-0.5</v>
      </c>
      <c r="I47" s="10">
        <v>-0.5</v>
      </c>
      <c r="J47" s="10">
        <v>-0.5</v>
      </c>
      <c r="K47" s="10">
        <v>-0.5</v>
      </c>
    </row>
    <row r="48" spans="1:11" x14ac:dyDescent="0.3">
      <c r="A48">
        <v>28</v>
      </c>
      <c r="B48" s="10">
        <v>-0.5</v>
      </c>
      <c r="C48" s="10">
        <v>-0.5</v>
      </c>
      <c r="D48" s="10">
        <v>-0.5</v>
      </c>
      <c r="E48" s="10">
        <v>-0.5</v>
      </c>
      <c r="F48" s="10">
        <v>-0.5</v>
      </c>
      <c r="G48" s="10">
        <v>-0.5</v>
      </c>
      <c r="H48" s="10">
        <v>-0.5</v>
      </c>
      <c r="I48" s="10">
        <v>-0.5</v>
      </c>
      <c r="J48" s="10">
        <v>-0.5</v>
      </c>
      <c r="K48" s="10">
        <v>-0.5</v>
      </c>
    </row>
    <row r="49" spans="1:11" x14ac:dyDescent="0.3">
      <c r="A49">
        <v>29</v>
      </c>
      <c r="B49" s="10">
        <v>-0.5</v>
      </c>
      <c r="C49" s="10">
        <v>-0.5</v>
      </c>
      <c r="D49" s="10">
        <v>-0.5</v>
      </c>
      <c r="E49" s="10">
        <v>-0.5</v>
      </c>
      <c r="F49" s="10">
        <v>-0.5</v>
      </c>
      <c r="G49" s="10">
        <v>-0.5</v>
      </c>
      <c r="H49" s="10">
        <v>-0.5</v>
      </c>
      <c r="I49" s="10">
        <v>-0.5</v>
      </c>
      <c r="J49" s="10">
        <v>-0.5</v>
      </c>
      <c r="K49" s="10">
        <v>-0.5</v>
      </c>
    </row>
    <row r="50" spans="1:11" x14ac:dyDescent="0.3">
      <c r="A50">
        <v>30</v>
      </c>
      <c r="B50" s="10">
        <v>-0.5</v>
      </c>
      <c r="C50" s="10">
        <v>-0.5</v>
      </c>
      <c r="D50" s="10">
        <v>-0.5</v>
      </c>
      <c r="E50" s="10">
        <v>-0.5</v>
      </c>
      <c r="F50" s="10">
        <v>-0.5</v>
      </c>
      <c r="G50" s="10">
        <v>-0.5</v>
      </c>
      <c r="H50" s="10">
        <v>-0.5</v>
      </c>
      <c r="I50" s="10">
        <v>-0.5</v>
      </c>
      <c r="J50" s="10">
        <v>-0.5</v>
      </c>
      <c r="K50" s="10">
        <v>-0.5</v>
      </c>
    </row>
    <row r="51" spans="1:11" x14ac:dyDescent="0.3">
      <c r="A51">
        <v>31</v>
      </c>
      <c r="B51" s="10">
        <v>-0.5</v>
      </c>
      <c r="C51" s="10">
        <v>-0.5</v>
      </c>
      <c r="D51" s="10">
        <v>-0.5</v>
      </c>
      <c r="E51" s="10">
        <v>-0.5</v>
      </c>
      <c r="F51" s="10">
        <v>-0.5</v>
      </c>
      <c r="G51" s="10">
        <v>-0.5</v>
      </c>
      <c r="H51" s="10">
        <v>-0.5</v>
      </c>
      <c r="I51" s="10">
        <v>-0.5</v>
      </c>
      <c r="J51" s="10">
        <v>-0.5</v>
      </c>
      <c r="K51" s="10">
        <v>-0.5</v>
      </c>
    </row>
  </sheetData>
  <conditionalFormatting sqref="N2:N4">
    <cfRule type="cellIs" dxfId="5" priority="1" operator="equal">
      <formula>"D"</formula>
    </cfRule>
    <cfRule type="cellIs" dxfId="4" priority="2" operator="equal">
      <formula>"Q"</formula>
    </cfRule>
    <cfRule type="cellIs" dxfId="3" priority="3" operator="equal">
      <formula>"P"</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B3B4F-B633-4955-8D2E-43451FADE166}">
  <dimension ref="A1:AZ24"/>
  <sheetViews>
    <sheetView zoomScale="115" zoomScaleNormal="115" workbookViewId="0">
      <pane xSplit="1" topLeftCell="B1" activePane="topRight" state="frozen"/>
      <selection pane="topRight"/>
    </sheetView>
  </sheetViews>
  <sheetFormatPr baseColWidth="10" defaultRowHeight="14.4" x14ac:dyDescent="0.3"/>
  <sheetData>
    <row r="1" spans="1:52" x14ac:dyDescent="0.3">
      <c r="A1" t="s">
        <v>13</v>
      </c>
      <c r="B1" s="14">
        <v>2</v>
      </c>
      <c r="C1" s="14">
        <v>3</v>
      </c>
      <c r="D1" s="14">
        <v>4</v>
      </c>
      <c r="E1" s="14">
        <v>5</v>
      </c>
      <c r="F1" s="14">
        <v>6</v>
      </c>
      <c r="G1" s="14">
        <v>7</v>
      </c>
      <c r="H1" s="14">
        <v>8</v>
      </c>
      <c r="I1" s="14">
        <v>9</v>
      </c>
      <c r="J1">
        <v>10</v>
      </c>
      <c r="K1" t="s">
        <v>0</v>
      </c>
      <c r="M1" s="1" t="s">
        <v>28</v>
      </c>
    </row>
    <row r="2" spans="1:52" x14ac:dyDescent="0.3">
      <c r="A2" t="s">
        <v>34</v>
      </c>
      <c r="B2">
        <f>+B11</f>
        <v>0.35360813639536137</v>
      </c>
      <c r="C2">
        <f t="shared" ref="C2:I2" si="0">+C11</f>
        <v>0.3738748853821432</v>
      </c>
      <c r="D2">
        <f t="shared" si="0"/>
        <v>0.39446844550254284</v>
      </c>
      <c r="E2">
        <f t="shared" si="0"/>
        <v>0.41640366958226238</v>
      </c>
      <c r="F2">
        <f t="shared" si="0"/>
        <v>0.42315049208499783</v>
      </c>
      <c r="G2">
        <f t="shared" si="0"/>
        <v>0.26231240836153336</v>
      </c>
      <c r="H2">
        <f t="shared" si="0"/>
        <v>0.2447412422511914</v>
      </c>
      <c r="I2">
        <f t="shared" si="0"/>
        <v>0.2284251594344453</v>
      </c>
      <c r="J2">
        <f t="shared" ref="J2:J6" si="1">+(SUM(L11:S11)+4*T11)/12</f>
        <v>0.22978483300250749</v>
      </c>
      <c r="K2">
        <f t="shared" ref="K2:K6" si="2">+SUM(AG11:AO11)/9</f>
        <v>0.16652461265724483</v>
      </c>
    </row>
    <row r="3" spans="1:52" x14ac:dyDescent="0.3">
      <c r="A3">
        <v>17</v>
      </c>
      <c r="B3">
        <f t="shared" ref="B3:I3" si="3">+B12</f>
        <v>0.13980913952773527</v>
      </c>
      <c r="C3">
        <f t="shared" si="3"/>
        <v>0.13503398781113993</v>
      </c>
      <c r="D3">
        <f t="shared" si="3"/>
        <v>0.13048973584959825</v>
      </c>
      <c r="E3">
        <f t="shared" si="3"/>
        <v>0.12225128527055079</v>
      </c>
      <c r="F3">
        <f t="shared" si="3"/>
        <v>0.16543817650334638</v>
      </c>
      <c r="G3">
        <f t="shared" si="3"/>
        <v>0.36856619379423861</v>
      </c>
      <c r="H3">
        <f t="shared" si="3"/>
        <v>0.12856654444917001</v>
      </c>
      <c r="I3">
        <f t="shared" si="3"/>
        <v>0.119995441485892</v>
      </c>
      <c r="J3">
        <f t="shared" si="1"/>
        <v>0.12070970006616517</v>
      </c>
      <c r="K3">
        <f t="shared" si="2"/>
        <v>0.18891729969077325</v>
      </c>
    </row>
    <row r="4" spans="1:52" x14ac:dyDescent="0.3">
      <c r="A4">
        <v>18</v>
      </c>
      <c r="B4">
        <f t="shared" ref="B4:I4" si="4">+B13</f>
        <v>0.13490735037469442</v>
      </c>
      <c r="C4">
        <f t="shared" si="4"/>
        <v>0.13048232645474483</v>
      </c>
      <c r="D4">
        <f t="shared" si="4"/>
        <v>0.12593807449320316</v>
      </c>
      <c r="E4">
        <f t="shared" si="4"/>
        <v>0.12225128527055079</v>
      </c>
      <c r="F4">
        <f t="shared" si="4"/>
        <v>0.10626657887021028</v>
      </c>
      <c r="G4">
        <f t="shared" si="4"/>
        <v>0.13779696302500785</v>
      </c>
      <c r="H4">
        <f t="shared" si="4"/>
        <v>0.35933577521840082</v>
      </c>
      <c r="I4">
        <f t="shared" si="4"/>
        <v>0.119995441485892</v>
      </c>
      <c r="J4">
        <f t="shared" si="1"/>
        <v>0.12070970006616517</v>
      </c>
      <c r="K4">
        <f t="shared" si="2"/>
        <v>0.18891729969077325</v>
      </c>
    </row>
    <row r="5" spans="1:52" x14ac:dyDescent="0.3">
      <c r="A5">
        <v>19</v>
      </c>
      <c r="B5">
        <f t="shared" ref="B5:I5" si="5">+B14</f>
        <v>0.12965543342500779</v>
      </c>
      <c r="C5">
        <f t="shared" si="5"/>
        <v>0.12558053730170399</v>
      </c>
      <c r="D5">
        <f t="shared" si="5"/>
        <v>0.12138641313680808</v>
      </c>
      <c r="E5">
        <f t="shared" si="5"/>
        <v>0.11769962391415568</v>
      </c>
      <c r="F5">
        <f t="shared" si="5"/>
        <v>0.10626657887021028</v>
      </c>
      <c r="G5">
        <f t="shared" si="5"/>
        <v>7.8625365391871746E-2</v>
      </c>
      <c r="H5">
        <f t="shared" si="5"/>
        <v>0.12856654444917001</v>
      </c>
      <c r="I5">
        <f t="shared" si="5"/>
        <v>0.35076467225512281</v>
      </c>
      <c r="J5">
        <f t="shared" si="1"/>
        <v>0.12070970006616517</v>
      </c>
      <c r="K5">
        <f t="shared" si="2"/>
        <v>0.18891729969077325</v>
      </c>
    </row>
    <row r="6" spans="1:52" x14ac:dyDescent="0.3">
      <c r="A6">
        <v>20</v>
      </c>
      <c r="B6">
        <f t="shared" ref="B6:I6" si="6">+B15</f>
        <v>0.12402645577124111</v>
      </c>
      <c r="C6">
        <f t="shared" si="6"/>
        <v>0.12032862035201736</v>
      </c>
      <c r="D6">
        <f t="shared" si="6"/>
        <v>0.1164846239837672</v>
      </c>
      <c r="E6">
        <f t="shared" si="6"/>
        <v>0.11314796255776062</v>
      </c>
      <c r="F6">
        <f t="shared" si="6"/>
        <v>0.1017149175138152</v>
      </c>
      <c r="G6">
        <f t="shared" si="6"/>
        <v>7.8625365391871746E-2</v>
      </c>
      <c r="H6">
        <f t="shared" si="6"/>
        <v>6.9394946816033906E-2</v>
      </c>
      <c r="I6">
        <f t="shared" si="6"/>
        <v>0.119995441485892</v>
      </c>
      <c r="J6">
        <f t="shared" si="1"/>
        <v>0.37070970006616516</v>
      </c>
      <c r="K6">
        <f t="shared" si="2"/>
        <v>0.18891729969077325</v>
      </c>
    </row>
    <row r="7" spans="1:52" x14ac:dyDescent="0.3">
      <c r="A7">
        <v>21</v>
      </c>
      <c r="B7">
        <f t="shared" ref="B7:I7" si="7">+B16</f>
        <v>0.11799348450596003</v>
      </c>
      <c r="C7">
        <f t="shared" si="7"/>
        <v>0.11469964269825066</v>
      </c>
      <c r="D7">
        <f t="shared" si="7"/>
        <v>0.11123270703408056</v>
      </c>
      <c r="E7">
        <f t="shared" si="7"/>
        <v>0.10824617340471974</v>
      </c>
      <c r="F7">
        <f t="shared" si="7"/>
        <v>9.7163256157420108E-2</v>
      </c>
      <c r="G7">
        <f t="shared" si="7"/>
        <v>7.4073704035476667E-2</v>
      </c>
      <c r="H7">
        <f t="shared" si="7"/>
        <v>6.9394946816033906E-2</v>
      </c>
      <c r="I7">
        <f t="shared" si="7"/>
        <v>6.0823843852755917E-2</v>
      </c>
      <c r="J7">
        <f>+(SUM(L16:S16)+4*T16)/12</f>
        <v>3.7376366732831838E-2</v>
      </c>
      <c r="K7">
        <f>+SUM(AG16:AO16)/9</f>
        <v>7.780618857966215E-2</v>
      </c>
      <c r="O7" s="30" t="s">
        <v>121</v>
      </c>
      <c r="P7" s="30" t="s">
        <v>120</v>
      </c>
    </row>
    <row r="8" spans="1:52" x14ac:dyDescent="0.3">
      <c r="A8" t="s">
        <v>3</v>
      </c>
      <c r="B8">
        <f>+SUM(B2:B7)</f>
        <v>1</v>
      </c>
      <c r="C8">
        <f t="shared" ref="C8:I8" si="8">+SUM(C2:C7)</f>
        <v>0.99999999999999989</v>
      </c>
      <c r="D8">
        <f t="shared" si="8"/>
        <v>1.0000000000000002</v>
      </c>
      <c r="E8">
        <f t="shared" si="8"/>
        <v>1</v>
      </c>
      <c r="F8">
        <f t="shared" si="8"/>
        <v>1.0000000000000002</v>
      </c>
      <c r="G8">
        <f t="shared" si="8"/>
        <v>0.99999999999999989</v>
      </c>
      <c r="H8">
        <f t="shared" si="8"/>
        <v>1</v>
      </c>
      <c r="I8">
        <f t="shared" si="8"/>
        <v>1</v>
      </c>
      <c r="J8">
        <f>+SUM(J2:J7)</f>
        <v>1</v>
      </c>
      <c r="K8">
        <f>+SUM(K2:K7)</f>
        <v>1</v>
      </c>
      <c r="O8">
        <f>1-6/13</f>
        <v>0.53846153846153844</v>
      </c>
      <c r="P8" s="47">
        <f>1-0.384615384615385</f>
        <v>0.61538461538461542</v>
      </c>
      <c r="AL8" s="14" t="s">
        <v>31</v>
      </c>
      <c r="AQ8" s="15" t="s">
        <v>33</v>
      </c>
    </row>
    <row r="9" spans="1:52" x14ac:dyDescent="0.3">
      <c r="V9" s="14" t="s">
        <v>30</v>
      </c>
      <c r="AG9" s="1" t="s">
        <v>1</v>
      </c>
    </row>
    <row r="10" spans="1:52" x14ac:dyDescent="0.3">
      <c r="A10" t="s">
        <v>13</v>
      </c>
      <c r="B10">
        <v>2</v>
      </c>
      <c r="C10">
        <v>3</v>
      </c>
      <c r="D10">
        <v>4</v>
      </c>
      <c r="E10">
        <v>5</v>
      </c>
      <c r="F10">
        <v>6</v>
      </c>
      <c r="G10">
        <v>7</v>
      </c>
      <c r="H10">
        <v>8</v>
      </c>
      <c r="I10">
        <v>9</v>
      </c>
      <c r="J10">
        <v>10</v>
      </c>
      <c r="K10">
        <v>11</v>
      </c>
      <c r="L10">
        <v>12</v>
      </c>
      <c r="M10">
        <v>13</v>
      </c>
      <c r="N10">
        <v>14</v>
      </c>
      <c r="O10">
        <v>15</v>
      </c>
      <c r="P10">
        <v>16</v>
      </c>
      <c r="Q10">
        <v>17</v>
      </c>
      <c r="R10">
        <v>18</v>
      </c>
      <c r="S10">
        <v>19</v>
      </c>
      <c r="T10">
        <v>20</v>
      </c>
      <c r="U10">
        <v>21</v>
      </c>
      <c r="V10">
        <v>22</v>
      </c>
      <c r="W10">
        <v>23</v>
      </c>
      <c r="X10">
        <v>24</v>
      </c>
      <c r="Y10">
        <v>25</v>
      </c>
      <c r="Z10">
        <v>26</v>
      </c>
      <c r="AA10">
        <v>27</v>
      </c>
      <c r="AB10">
        <v>28</v>
      </c>
      <c r="AC10">
        <v>29</v>
      </c>
      <c r="AD10">
        <v>30</v>
      </c>
      <c r="AE10">
        <v>31</v>
      </c>
      <c r="AG10">
        <v>12</v>
      </c>
      <c r="AH10">
        <v>13</v>
      </c>
      <c r="AI10">
        <v>14</v>
      </c>
      <c r="AJ10">
        <v>15</v>
      </c>
      <c r="AK10">
        <v>16</v>
      </c>
      <c r="AL10">
        <v>17</v>
      </c>
      <c r="AM10">
        <v>18</v>
      </c>
      <c r="AN10">
        <v>19</v>
      </c>
      <c r="AO10">
        <v>20</v>
      </c>
      <c r="AP10">
        <v>21</v>
      </c>
      <c r="AQ10">
        <v>22</v>
      </c>
      <c r="AR10">
        <v>23</v>
      </c>
      <c r="AS10">
        <v>24</v>
      </c>
      <c r="AT10">
        <v>25</v>
      </c>
      <c r="AU10">
        <v>26</v>
      </c>
      <c r="AV10">
        <v>27</v>
      </c>
      <c r="AW10">
        <v>28</v>
      </c>
      <c r="AX10">
        <v>29</v>
      </c>
      <c r="AY10">
        <v>30</v>
      </c>
      <c r="AZ10">
        <v>31</v>
      </c>
    </row>
    <row r="11" spans="1:52" x14ac:dyDescent="0.3">
      <c r="A11" t="s">
        <v>34</v>
      </c>
      <c r="B11">
        <f>+(SUM(D11:K11)+4*L11+AH11)/13</f>
        <v>0.35360813639536137</v>
      </c>
      <c r="C11">
        <f t="shared" ref="C11:C16" si="9">+(SUM(E11:L11)+4*M11+AI11)/13</f>
        <v>0.3738748853821432</v>
      </c>
      <c r="D11">
        <f t="shared" ref="D11:D16" si="10">+(SUM(F11:M11)+4*N11+AJ11)/13</f>
        <v>0.39446844550254284</v>
      </c>
      <c r="E11">
        <f t="shared" ref="E11:E16" si="11">+(SUM(G11:N11)+4*O11+AK11)/13</f>
        <v>0.41640366958226238</v>
      </c>
      <c r="F11">
        <f t="shared" ref="F11:F16" si="12">+(SUM(H11:O11)+4*P11+AL11)/13</f>
        <v>0.42315049208499783</v>
      </c>
      <c r="G11">
        <f t="shared" ref="G11:G16" si="13">+(SUM(I11:P11)+4*Q11+AM11)/13</f>
        <v>0.26231240836153336</v>
      </c>
      <c r="H11">
        <f t="shared" ref="H11:H16" si="14">+(SUM(J11:Q11)+4*R11+AN11)/13</f>
        <v>0.2447412422511914</v>
      </c>
      <c r="I11">
        <f t="shared" ref="I11:I16" si="15">+(SUM(K11:R11)+4*S11+AO11)/13</f>
        <v>0.2284251594344453</v>
      </c>
      <c r="J11">
        <f t="shared" ref="J11:J16" si="16">+(SUM(L11:S11)+4*T11+AP11)/13</f>
        <v>0.2121090766176992</v>
      </c>
      <c r="K11">
        <f>+(SUM(M11:T11)+4*U11+AQ11)/13</f>
        <v>0.2121090766176992</v>
      </c>
      <c r="L11">
        <f t="shared" ref="L11:L16" si="17">+(SUM(N11:U11)+4*V11+AR11)/13</f>
        <v>0.48267271400214928</v>
      </c>
      <c r="M11">
        <f t="shared" ref="M11:M16" si="18">+(SUM(O11:V11)+4*W11+AS11)/13</f>
        <v>0.51962466300199572</v>
      </c>
      <c r="N11">
        <f t="shared" ref="N11:N16" si="19">+(SUM(P11:W11)+4*X11+AT11)/13</f>
        <v>0.55393718707328177</v>
      </c>
      <c r="O11">
        <f>+(SUM(Q11:X11)+4*Y11+AU11)/13</f>
        <v>0.58579881656804733</v>
      </c>
      <c r="P11">
        <f>+(SUM(R11:Y11)+4*Z11+AV11)/13</f>
        <v>0.61538461538461542</v>
      </c>
      <c r="V11" s="14">
        <v>1</v>
      </c>
      <c r="W11" s="14">
        <v>1</v>
      </c>
      <c r="X11" s="14">
        <v>1</v>
      </c>
      <c r="Y11" s="14">
        <v>1</v>
      </c>
      <c r="Z11" s="14">
        <v>1</v>
      </c>
      <c r="AA11" s="14">
        <v>1</v>
      </c>
      <c r="AB11" s="14">
        <v>1</v>
      </c>
      <c r="AC11" s="14">
        <v>1</v>
      </c>
      <c r="AD11" s="14">
        <v>1</v>
      </c>
      <c r="AE11" s="14">
        <v>1</v>
      </c>
      <c r="AG11">
        <f>+(SUM(AH11:AP11)+4*AQ11)/13</f>
        <v>0.24495802642312861</v>
      </c>
      <c r="AH11">
        <f t="shared" ref="AG11:AK16" si="20">+(SUM(AI11:AQ11)+4*AR11)/13</f>
        <v>0.27249534667872904</v>
      </c>
      <c r="AI11">
        <f t="shared" si="20"/>
        <v>0.29995101900790128</v>
      </c>
      <c r="AJ11">
        <f t="shared" si="20"/>
        <v>0.32719621086821865</v>
      </c>
      <c r="AK11">
        <f t="shared" si="20"/>
        <v>0.35412091093722581</v>
      </c>
      <c r="AQ11" s="15">
        <f t="shared" ref="AQ11:AQ16" si="21">+L11</f>
        <v>0.48267271400214928</v>
      </c>
      <c r="AR11">
        <f t="shared" ref="AR11:AR16" si="22">+M11</f>
        <v>0.51962466300199572</v>
      </c>
      <c r="AS11">
        <f t="shared" ref="AS11:AS16" si="23">+N11</f>
        <v>0.55393718707328177</v>
      </c>
      <c r="AT11">
        <f t="shared" ref="AT11:AT16" si="24">+O11</f>
        <v>0.58579881656804733</v>
      </c>
      <c r="AU11">
        <f t="shared" ref="AU11:AU16" si="25">+P11</f>
        <v>0.61538461538461542</v>
      </c>
      <c r="AV11">
        <f>+Q11</f>
        <v>0</v>
      </c>
      <c r="AW11">
        <f t="shared" ref="AW11:AW16" si="26">+R11</f>
        <v>0</v>
      </c>
      <c r="AX11">
        <f t="shared" ref="AX11:AX16" si="27">+S11</f>
        <v>0</v>
      </c>
      <c r="AY11">
        <f t="shared" ref="AY11:AY16" si="28">+T11</f>
        <v>0</v>
      </c>
      <c r="AZ11">
        <f t="shared" ref="AZ11:AZ16" si="29">+U11</f>
        <v>0</v>
      </c>
    </row>
    <row r="12" spans="1:52" x14ac:dyDescent="0.3">
      <c r="A12" s="9">
        <v>17</v>
      </c>
      <c r="B12">
        <f>+(SUM(D12:K12)+4*L12+AH12)/13</f>
        <v>0.13980913952773527</v>
      </c>
      <c r="C12">
        <f t="shared" si="9"/>
        <v>0.13503398781113993</v>
      </c>
      <c r="D12">
        <f t="shared" si="10"/>
        <v>0.13048973584959825</v>
      </c>
      <c r="E12">
        <f t="shared" si="11"/>
        <v>0.12225128527055079</v>
      </c>
      <c r="F12">
        <f t="shared" si="12"/>
        <v>0.16543817650334638</v>
      </c>
      <c r="G12">
        <f t="shared" si="13"/>
        <v>0.36856619379423861</v>
      </c>
      <c r="H12">
        <f t="shared" si="14"/>
        <v>0.12856654444917001</v>
      </c>
      <c r="I12">
        <f t="shared" si="15"/>
        <v>0.119995441485892</v>
      </c>
      <c r="J12">
        <f t="shared" si="16"/>
        <v>0.11142433852261401</v>
      </c>
      <c r="K12">
        <f t="shared" ref="K12:K16" si="30">+(SUM(M12:T12)+4*U12+AQ12)/13</f>
        <v>0.11142433852261401</v>
      </c>
      <c r="L12">
        <f t="shared" si="17"/>
        <v>0.10346545719957015</v>
      </c>
      <c r="M12">
        <f t="shared" si="18"/>
        <v>9.6075067399600853E-2</v>
      </c>
      <c r="N12">
        <f t="shared" si="19"/>
        <v>8.9212562585343644E-2</v>
      </c>
      <c r="O12">
        <f t="shared" ref="O12:O16" si="31">+(SUM(Q12:X12)+4*Y12+AU12)/13</f>
        <v>8.2840236686390525E-2</v>
      </c>
      <c r="P12">
        <f t="shared" ref="P12:P16" si="32">+(SUM(R12:Y12)+4*Z12+AV12)/13</f>
        <v>7.6923076923076927E-2</v>
      </c>
      <c r="Q12" s="14">
        <v>1</v>
      </c>
      <c r="AG12">
        <f t="shared" si="20"/>
        <v>0.15100839471537425</v>
      </c>
      <c r="AH12">
        <f t="shared" si="20"/>
        <v>0.14550093066425418</v>
      </c>
      <c r="AI12">
        <f t="shared" si="20"/>
        <v>0.14000979619841974</v>
      </c>
      <c r="AJ12">
        <f t="shared" si="20"/>
        <v>0.13456075782635629</v>
      </c>
      <c r="AK12">
        <f t="shared" si="20"/>
        <v>0.12917581781255486</v>
      </c>
      <c r="AL12" s="14">
        <v>1</v>
      </c>
      <c r="AQ12">
        <f t="shared" si="21"/>
        <v>0.10346545719957015</v>
      </c>
      <c r="AR12">
        <f t="shared" si="22"/>
        <v>9.6075067399600853E-2</v>
      </c>
      <c r="AS12">
        <f t="shared" si="23"/>
        <v>8.9212562585343644E-2</v>
      </c>
      <c r="AT12">
        <f t="shared" si="24"/>
        <v>8.2840236686390525E-2</v>
      </c>
      <c r="AU12">
        <f t="shared" si="25"/>
        <v>7.6923076923076927E-2</v>
      </c>
      <c r="AV12">
        <f t="shared" ref="AV12:AV16" si="33">+Q12</f>
        <v>1</v>
      </c>
      <c r="AW12">
        <f t="shared" si="26"/>
        <v>0</v>
      </c>
      <c r="AX12">
        <f t="shared" si="27"/>
        <v>0</v>
      </c>
      <c r="AY12">
        <f t="shared" si="28"/>
        <v>0</v>
      </c>
      <c r="AZ12">
        <f t="shared" si="29"/>
        <v>0</v>
      </c>
    </row>
    <row r="13" spans="1:52" x14ac:dyDescent="0.3">
      <c r="A13">
        <v>18</v>
      </c>
      <c r="B13">
        <f t="shared" ref="B13:B16" si="34">+(SUM(D13:K13)+4*L13+AH13)/13</f>
        <v>0.13490735037469442</v>
      </c>
      <c r="C13">
        <f t="shared" si="9"/>
        <v>0.13048232645474483</v>
      </c>
      <c r="D13">
        <f t="shared" si="10"/>
        <v>0.12593807449320316</v>
      </c>
      <c r="E13">
        <f t="shared" si="11"/>
        <v>0.12225128527055079</v>
      </c>
      <c r="F13">
        <f t="shared" si="12"/>
        <v>0.10626657887021028</v>
      </c>
      <c r="G13">
        <f t="shared" si="13"/>
        <v>0.13779696302500785</v>
      </c>
      <c r="H13">
        <f t="shared" si="14"/>
        <v>0.35933577521840082</v>
      </c>
      <c r="I13">
        <f t="shared" si="15"/>
        <v>0.119995441485892</v>
      </c>
      <c r="J13">
        <f t="shared" si="16"/>
        <v>0.11142433852261401</v>
      </c>
      <c r="K13">
        <f t="shared" si="30"/>
        <v>0.11142433852261401</v>
      </c>
      <c r="L13">
        <f t="shared" si="17"/>
        <v>0.10346545719957015</v>
      </c>
      <c r="M13">
        <f t="shared" si="18"/>
        <v>9.6075067399600853E-2</v>
      </c>
      <c r="N13">
        <f t="shared" si="19"/>
        <v>8.9212562585343644E-2</v>
      </c>
      <c r="O13">
        <f t="shared" si="31"/>
        <v>8.2840236686390525E-2</v>
      </c>
      <c r="P13">
        <f t="shared" si="32"/>
        <v>7.6923076923076927E-2</v>
      </c>
      <c r="R13" s="14">
        <v>1</v>
      </c>
      <c r="AG13">
        <f t="shared" si="20"/>
        <v>0.15100839471537425</v>
      </c>
      <c r="AH13">
        <f t="shared" si="20"/>
        <v>0.14550093066425418</v>
      </c>
      <c r="AI13">
        <f t="shared" si="20"/>
        <v>0.14000979619841974</v>
      </c>
      <c r="AJ13">
        <f t="shared" si="20"/>
        <v>0.13456075782635629</v>
      </c>
      <c r="AK13">
        <f t="shared" si="20"/>
        <v>0.12917581781255486</v>
      </c>
      <c r="AM13">
        <v>1</v>
      </c>
      <c r="AQ13">
        <f t="shared" si="21"/>
        <v>0.10346545719957015</v>
      </c>
      <c r="AR13">
        <f t="shared" si="22"/>
        <v>9.6075067399600853E-2</v>
      </c>
      <c r="AS13">
        <f t="shared" si="23"/>
        <v>8.9212562585343644E-2</v>
      </c>
      <c r="AT13">
        <f t="shared" si="24"/>
        <v>8.2840236686390525E-2</v>
      </c>
      <c r="AU13">
        <f t="shared" si="25"/>
        <v>7.6923076923076927E-2</v>
      </c>
      <c r="AV13">
        <f t="shared" si="33"/>
        <v>0</v>
      </c>
      <c r="AW13">
        <f t="shared" si="26"/>
        <v>1</v>
      </c>
      <c r="AX13">
        <f t="shared" si="27"/>
        <v>0</v>
      </c>
      <c r="AY13">
        <f t="shared" si="28"/>
        <v>0</v>
      </c>
      <c r="AZ13">
        <f t="shared" si="29"/>
        <v>0</v>
      </c>
    </row>
    <row r="14" spans="1:52" x14ac:dyDescent="0.3">
      <c r="A14">
        <v>19</v>
      </c>
      <c r="B14">
        <f t="shared" si="34"/>
        <v>0.12965543342500779</v>
      </c>
      <c r="C14">
        <f t="shared" si="9"/>
        <v>0.12558053730170399</v>
      </c>
      <c r="D14">
        <f t="shared" si="10"/>
        <v>0.12138641313680808</v>
      </c>
      <c r="E14">
        <f t="shared" si="11"/>
        <v>0.11769962391415568</v>
      </c>
      <c r="F14">
        <f t="shared" si="12"/>
        <v>0.10626657887021028</v>
      </c>
      <c r="G14">
        <f t="shared" si="13"/>
        <v>7.8625365391871746E-2</v>
      </c>
      <c r="H14">
        <f t="shared" si="14"/>
        <v>0.12856654444917001</v>
      </c>
      <c r="I14">
        <f t="shared" si="15"/>
        <v>0.35076467225512281</v>
      </c>
      <c r="J14">
        <f t="shared" si="16"/>
        <v>0.11142433852261401</v>
      </c>
      <c r="K14">
        <f t="shared" si="30"/>
        <v>0.11142433852261401</v>
      </c>
      <c r="L14">
        <f t="shared" si="17"/>
        <v>0.10346545719957015</v>
      </c>
      <c r="M14">
        <f t="shared" si="18"/>
        <v>9.6075067399600853E-2</v>
      </c>
      <c r="N14">
        <f t="shared" si="19"/>
        <v>8.9212562585343644E-2</v>
      </c>
      <c r="O14">
        <f t="shared" si="31"/>
        <v>8.2840236686390525E-2</v>
      </c>
      <c r="P14">
        <f t="shared" si="32"/>
        <v>7.6923076923076927E-2</v>
      </c>
      <c r="S14" s="14">
        <v>1</v>
      </c>
      <c r="AG14">
        <f t="shared" si="20"/>
        <v>0.15100839471537425</v>
      </c>
      <c r="AH14">
        <f t="shared" si="20"/>
        <v>0.14550093066425418</v>
      </c>
      <c r="AI14">
        <f t="shared" si="20"/>
        <v>0.14000979619841974</v>
      </c>
      <c r="AJ14">
        <f t="shared" si="20"/>
        <v>0.13456075782635629</v>
      </c>
      <c r="AK14">
        <f t="shared" si="20"/>
        <v>0.12917581781255486</v>
      </c>
      <c r="AN14">
        <v>1</v>
      </c>
      <c r="AQ14">
        <f t="shared" si="21"/>
        <v>0.10346545719957015</v>
      </c>
      <c r="AR14">
        <f t="shared" si="22"/>
        <v>9.6075067399600853E-2</v>
      </c>
      <c r="AS14">
        <f t="shared" si="23"/>
        <v>8.9212562585343644E-2</v>
      </c>
      <c r="AT14">
        <f t="shared" si="24"/>
        <v>8.2840236686390525E-2</v>
      </c>
      <c r="AU14">
        <f t="shared" si="25"/>
        <v>7.6923076923076927E-2</v>
      </c>
      <c r="AV14">
        <f t="shared" si="33"/>
        <v>0</v>
      </c>
      <c r="AW14">
        <f t="shared" si="26"/>
        <v>0</v>
      </c>
      <c r="AX14">
        <f t="shared" si="27"/>
        <v>1</v>
      </c>
      <c r="AY14">
        <f t="shared" si="28"/>
        <v>0</v>
      </c>
      <c r="AZ14">
        <f t="shared" si="29"/>
        <v>0</v>
      </c>
    </row>
    <row r="15" spans="1:52" x14ac:dyDescent="0.3">
      <c r="A15">
        <v>20</v>
      </c>
      <c r="B15">
        <f t="shared" si="34"/>
        <v>0.12402645577124111</v>
      </c>
      <c r="C15">
        <f t="shared" si="9"/>
        <v>0.12032862035201736</v>
      </c>
      <c r="D15">
        <f t="shared" si="10"/>
        <v>0.1164846239837672</v>
      </c>
      <c r="E15">
        <f t="shared" si="11"/>
        <v>0.11314796255776062</v>
      </c>
      <c r="F15">
        <f t="shared" si="12"/>
        <v>0.1017149175138152</v>
      </c>
      <c r="G15">
        <f t="shared" si="13"/>
        <v>7.8625365391871746E-2</v>
      </c>
      <c r="H15">
        <f t="shared" si="14"/>
        <v>6.9394946816033906E-2</v>
      </c>
      <c r="I15">
        <f t="shared" si="15"/>
        <v>0.119995441485892</v>
      </c>
      <c r="J15">
        <f t="shared" si="16"/>
        <v>0.34219356929184475</v>
      </c>
      <c r="K15">
        <f t="shared" si="30"/>
        <v>0.11142433852261401</v>
      </c>
      <c r="L15">
        <f t="shared" si="17"/>
        <v>0.10346545719957015</v>
      </c>
      <c r="M15">
        <f t="shared" si="18"/>
        <v>9.6075067399600853E-2</v>
      </c>
      <c r="N15">
        <f t="shared" si="19"/>
        <v>8.9212562585343644E-2</v>
      </c>
      <c r="O15">
        <f t="shared" si="31"/>
        <v>8.2840236686390525E-2</v>
      </c>
      <c r="P15">
        <f t="shared" si="32"/>
        <v>7.6923076923076927E-2</v>
      </c>
      <c r="T15" s="14">
        <v>1</v>
      </c>
      <c r="AG15">
        <f t="shared" si="20"/>
        <v>0.15100839471537425</v>
      </c>
      <c r="AH15">
        <f t="shared" si="20"/>
        <v>0.14550093066425418</v>
      </c>
      <c r="AI15">
        <f t="shared" si="20"/>
        <v>0.14000979619841974</v>
      </c>
      <c r="AJ15">
        <f t="shared" si="20"/>
        <v>0.13456075782635629</v>
      </c>
      <c r="AK15">
        <f t="shared" si="20"/>
        <v>0.12917581781255486</v>
      </c>
      <c r="AO15">
        <v>1</v>
      </c>
      <c r="AQ15">
        <f t="shared" si="21"/>
        <v>0.10346545719957015</v>
      </c>
      <c r="AR15">
        <f t="shared" si="22"/>
        <v>9.6075067399600853E-2</v>
      </c>
      <c r="AS15">
        <f t="shared" si="23"/>
        <v>8.9212562585343644E-2</v>
      </c>
      <c r="AT15">
        <f t="shared" si="24"/>
        <v>8.2840236686390525E-2</v>
      </c>
      <c r="AU15">
        <f t="shared" si="25"/>
        <v>7.6923076923076927E-2</v>
      </c>
      <c r="AV15">
        <f t="shared" si="33"/>
        <v>0</v>
      </c>
      <c r="AW15">
        <f t="shared" si="26"/>
        <v>0</v>
      </c>
      <c r="AX15">
        <f t="shared" si="27"/>
        <v>0</v>
      </c>
      <c r="AY15">
        <f t="shared" si="28"/>
        <v>1</v>
      </c>
      <c r="AZ15">
        <f t="shared" si="29"/>
        <v>0</v>
      </c>
    </row>
    <row r="16" spans="1:52" x14ac:dyDescent="0.3">
      <c r="A16">
        <v>21</v>
      </c>
      <c r="B16">
        <f t="shared" si="34"/>
        <v>0.11799348450596003</v>
      </c>
      <c r="C16">
        <f t="shared" si="9"/>
        <v>0.11469964269825066</v>
      </c>
      <c r="D16">
        <f t="shared" si="10"/>
        <v>0.11123270703408056</v>
      </c>
      <c r="E16">
        <f t="shared" si="11"/>
        <v>0.10824617340471974</v>
      </c>
      <c r="F16">
        <f t="shared" si="12"/>
        <v>9.7163256157420108E-2</v>
      </c>
      <c r="G16">
        <f t="shared" si="13"/>
        <v>7.4073704035476667E-2</v>
      </c>
      <c r="H16">
        <f t="shared" si="14"/>
        <v>6.9394946816033906E-2</v>
      </c>
      <c r="I16">
        <f t="shared" si="15"/>
        <v>6.0823843852755917E-2</v>
      </c>
      <c r="J16">
        <f t="shared" si="16"/>
        <v>0.11142433852261401</v>
      </c>
      <c r="K16">
        <f t="shared" si="30"/>
        <v>0.3421935692918448</v>
      </c>
      <c r="L16">
        <f t="shared" si="17"/>
        <v>0.10346545719957015</v>
      </c>
      <c r="M16">
        <f t="shared" si="18"/>
        <v>9.6075067399600853E-2</v>
      </c>
      <c r="N16">
        <f t="shared" si="19"/>
        <v>8.9212562585343644E-2</v>
      </c>
      <c r="O16">
        <f t="shared" si="31"/>
        <v>8.2840236686390525E-2</v>
      </c>
      <c r="P16">
        <f t="shared" si="32"/>
        <v>7.6923076923076927E-2</v>
      </c>
      <c r="U16" s="14">
        <v>1</v>
      </c>
      <c r="AG16">
        <f t="shared" si="20"/>
        <v>0.15100839471537425</v>
      </c>
      <c r="AH16">
        <f t="shared" si="20"/>
        <v>0.14550093066425418</v>
      </c>
      <c r="AI16">
        <f t="shared" si="20"/>
        <v>0.14000979619841974</v>
      </c>
      <c r="AJ16">
        <f t="shared" si="20"/>
        <v>0.13456075782635629</v>
      </c>
      <c r="AK16">
        <f t="shared" si="20"/>
        <v>0.12917581781255486</v>
      </c>
      <c r="AP16">
        <v>1</v>
      </c>
      <c r="AQ16">
        <f t="shared" si="21"/>
        <v>0.10346545719957015</v>
      </c>
      <c r="AR16">
        <f t="shared" si="22"/>
        <v>9.6075067399600853E-2</v>
      </c>
      <c r="AS16">
        <f t="shared" si="23"/>
        <v>8.9212562585343644E-2</v>
      </c>
      <c r="AT16">
        <f t="shared" si="24"/>
        <v>8.2840236686390525E-2</v>
      </c>
      <c r="AU16">
        <f t="shared" si="25"/>
        <v>7.6923076923076927E-2</v>
      </c>
      <c r="AV16">
        <f t="shared" si="33"/>
        <v>0</v>
      </c>
      <c r="AW16">
        <f t="shared" si="26"/>
        <v>0</v>
      </c>
      <c r="AX16">
        <f t="shared" si="27"/>
        <v>0</v>
      </c>
      <c r="AY16">
        <f t="shared" si="28"/>
        <v>0</v>
      </c>
      <c r="AZ16">
        <f t="shared" si="29"/>
        <v>1</v>
      </c>
    </row>
    <row r="17" spans="1:16" x14ac:dyDescent="0.3">
      <c r="A17" t="s">
        <v>2</v>
      </c>
      <c r="B17" s="10">
        <f>+SUM(B11:B16)</f>
        <v>1</v>
      </c>
      <c r="C17" s="10">
        <f t="shared" ref="C17:P17" si="35">+SUM(C11:C16)</f>
        <v>0.99999999999999989</v>
      </c>
      <c r="D17" s="10">
        <f t="shared" si="35"/>
        <v>1.0000000000000002</v>
      </c>
      <c r="E17" s="10">
        <f t="shared" si="35"/>
        <v>1</v>
      </c>
      <c r="F17" s="10">
        <f t="shared" si="35"/>
        <v>1.0000000000000002</v>
      </c>
      <c r="G17" s="10">
        <f t="shared" si="35"/>
        <v>0.99999999999999989</v>
      </c>
      <c r="H17" s="10">
        <f t="shared" si="35"/>
        <v>1</v>
      </c>
      <c r="I17" s="10">
        <f t="shared" si="35"/>
        <v>1</v>
      </c>
      <c r="J17" s="10">
        <f t="shared" si="35"/>
        <v>1</v>
      </c>
      <c r="K17" s="10">
        <f t="shared" si="35"/>
        <v>1</v>
      </c>
      <c r="L17" s="10">
        <f t="shared" si="35"/>
        <v>0.99999999999999989</v>
      </c>
      <c r="M17" s="10">
        <f t="shared" si="35"/>
        <v>0.99999999999999978</v>
      </c>
      <c r="N17" s="10">
        <f t="shared" si="35"/>
        <v>0.99999999999999978</v>
      </c>
      <c r="O17" s="10">
        <f t="shared" si="35"/>
        <v>0.99999999999999989</v>
      </c>
      <c r="P17" s="10">
        <f t="shared" si="35"/>
        <v>0.99999999999999978</v>
      </c>
    </row>
    <row r="20" spans="1:16" x14ac:dyDescent="0.3">
      <c r="B20" s="1" t="s">
        <v>29</v>
      </c>
    </row>
    <row r="23" spans="1:16" x14ac:dyDescent="0.3">
      <c r="B23" s="9"/>
    </row>
    <row r="24" spans="1:16" x14ac:dyDescent="0.3">
      <c r="B24" s="9" t="s">
        <v>32</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645F2-0D17-4D88-90BE-285DF4D7B988}">
  <dimension ref="A1:G4"/>
  <sheetViews>
    <sheetView zoomScale="205" zoomScaleNormal="205" workbookViewId="0">
      <selection activeCell="A13" sqref="A13"/>
    </sheetView>
  </sheetViews>
  <sheetFormatPr baseColWidth="10" defaultRowHeight="14.4" x14ac:dyDescent="0.3"/>
  <cols>
    <col min="2" max="2" width="14" bestFit="1" customWidth="1"/>
  </cols>
  <sheetData>
    <row r="1" spans="1:7" x14ac:dyDescent="0.3">
      <c r="A1" t="s">
        <v>67</v>
      </c>
      <c r="B1" t="s">
        <v>62</v>
      </c>
      <c r="C1" t="s">
        <v>74</v>
      </c>
      <c r="D1" t="s">
        <v>83</v>
      </c>
      <c r="E1" t="s">
        <v>82</v>
      </c>
      <c r="F1" t="s">
        <v>78</v>
      </c>
      <c r="G1" t="s">
        <v>79</v>
      </c>
    </row>
    <row r="2" spans="1:7" x14ac:dyDescent="0.3">
      <c r="A2" s="29" t="s">
        <v>68</v>
      </c>
      <c r="B2" s="7" t="s">
        <v>63</v>
      </c>
      <c r="C2" t="s">
        <v>64</v>
      </c>
      <c r="D2" t="s">
        <v>81</v>
      </c>
      <c r="E2" t="s">
        <v>81</v>
      </c>
      <c r="F2" t="s">
        <v>81</v>
      </c>
      <c r="G2">
        <v>2</v>
      </c>
    </row>
    <row r="3" spans="1:7" x14ac:dyDescent="0.3">
      <c r="A3" s="30" t="s">
        <v>69</v>
      </c>
      <c r="B3" s="7" t="s">
        <v>64</v>
      </c>
      <c r="C3" t="s">
        <v>75</v>
      </c>
      <c r="D3" t="s">
        <v>63</v>
      </c>
      <c r="E3" t="s">
        <v>63</v>
      </c>
      <c r="F3" t="s">
        <v>63</v>
      </c>
      <c r="G3">
        <v>3</v>
      </c>
    </row>
    <row r="4" spans="1:7" x14ac:dyDescent="0.3">
      <c r="B4" s="7" t="s">
        <v>65</v>
      </c>
      <c r="G4">
        <v>4</v>
      </c>
    </row>
  </sheetData>
  <conditionalFormatting sqref="B2:B4">
    <cfRule type="cellIs" dxfId="2" priority="1" operator="equal">
      <formula>"D"</formula>
    </cfRule>
    <cfRule type="cellIs" dxfId="1" priority="2" operator="equal">
      <formula>"Q"</formula>
    </cfRule>
    <cfRule type="cellIs" dxfId="0" priority="3" operator="equal">
      <formula>"P"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C8DA4-B1B9-427A-9EC2-1B8A31018480}">
  <sheetPr>
    <tabColor rgb="FFF7C7AC"/>
  </sheetPr>
  <dimension ref="A1:AG40"/>
  <sheetViews>
    <sheetView zoomScale="70" zoomScaleNormal="70" workbookViewId="0"/>
  </sheetViews>
  <sheetFormatPr baseColWidth="10" defaultRowHeight="14.4" x14ac:dyDescent="0.3"/>
  <cols>
    <col min="1" max="1" width="7.6640625" bestFit="1" customWidth="1"/>
    <col min="2" max="11" width="4.109375" customWidth="1"/>
    <col min="23" max="23" width="7.6640625" customWidth="1"/>
    <col min="24" max="33" width="4.109375" customWidth="1"/>
  </cols>
  <sheetData>
    <row r="1" spans="1:33" x14ac:dyDescent="0.3">
      <c r="A1" s="22" t="s">
        <v>4</v>
      </c>
      <c r="B1" s="25">
        <v>2</v>
      </c>
      <c r="C1" s="25">
        <v>3</v>
      </c>
      <c r="D1" s="25">
        <v>4</v>
      </c>
      <c r="E1" s="25">
        <v>5</v>
      </c>
      <c r="F1" s="25">
        <v>6</v>
      </c>
      <c r="G1" s="25">
        <v>7</v>
      </c>
      <c r="H1" s="25">
        <v>8</v>
      </c>
      <c r="I1" s="25">
        <v>9</v>
      </c>
      <c r="J1" s="25">
        <v>10</v>
      </c>
      <c r="K1" s="25" t="s">
        <v>5</v>
      </c>
      <c r="W1" s="22" t="s">
        <v>4</v>
      </c>
      <c r="X1" s="25">
        <v>2</v>
      </c>
      <c r="Y1" s="25">
        <v>3</v>
      </c>
      <c r="Z1" s="25">
        <v>4</v>
      </c>
      <c r="AA1" s="25">
        <v>5</v>
      </c>
      <c r="AB1" s="25">
        <v>6</v>
      </c>
      <c r="AC1" s="25">
        <v>7</v>
      </c>
      <c r="AD1" s="25">
        <v>8</v>
      </c>
      <c r="AE1" s="25">
        <v>9</v>
      </c>
      <c r="AF1" s="25">
        <v>10</v>
      </c>
      <c r="AG1" s="25" t="s">
        <v>5</v>
      </c>
    </row>
    <row r="2" spans="1:33" x14ac:dyDescent="0.3">
      <c r="A2" s="23">
        <v>17</v>
      </c>
      <c r="B2" s="7" t="str">
        <f>+PQDR!N15</f>
        <v>Q</v>
      </c>
      <c r="C2" s="7" t="str">
        <f>+PQDR!O15</f>
        <v>Q</v>
      </c>
      <c r="D2" s="7" t="str">
        <f>+PQDR!P15</f>
        <v>Q</v>
      </c>
      <c r="E2" s="7" t="str">
        <f>+PQDR!Q15</f>
        <v>Q</v>
      </c>
      <c r="F2" s="7" t="str">
        <f>+PQDR!R15</f>
        <v>Q</v>
      </c>
      <c r="G2" s="7" t="str">
        <f>+PQDR!S15</f>
        <v>Q</v>
      </c>
      <c r="H2" s="7" t="str">
        <f>+PQDR!T15</f>
        <v>Q</v>
      </c>
      <c r="I2" s="7" t="str">
        <f>+PQDR!U15</f>
        <v>Q</v>
      </c>
      <c r="J2" s="7" t="str">
        <f>+PQDR!V15</f>
        <v>Q</v>
      </c>
      <c r="K2" s="7" t="str">
        <f>+PQDR!W15</f>
        <v>Q</v>
      </c>
      <c r="W2" s="23">
        <v>17</v>
      </c>
      <c r="X2" s="7" t="s">
        <v>41</v>
      </c>
      <c r="Y2" s="7" t="s">
        <v>41</v>
      </c>
      <c r="Z2" s="7" t="s">
        <v>41</v>
      </c>
      <c r="AA2" s="7" t="s">
        <v>41</v>
      </c>
      <c r="AB2" s="7" t="s">
        <v>41</v>
      </c>
      <c r="AC2" s="7" t="s">
        <v>41</v>
      </c>
      <c r="AD2" s="7" t="s">
        <v>41</v>
      </c>
      <c r="AE2" s="7" t="s">
        <v>41</v>
      </c>
      <c r="AF2" s="7" t="s">
        <v>41</v>
      </c>
      <c r="AG2" s="7" t="s">
        <v>41</v>
      </c>
    </row>
    <row r="3" spans="1:33" x14ac:dyDescent="0.3">
      <c r="A3" s="23">
        <v>16</v>
      </c>
      <c r="B3" s="7" t="str">
        <f>+PQDR!N14</f>
        <v>Q</v>
      </c>
      <c r="C3" s="7" t="str">
        <f>+PQDR!O14</f>
        <v>Q</v>
      </c>
      <c r="D3" s="7" t="str">
        <f>+PQDR!P14</f>
        <v>Q</v>
      </c>
      <c r="E3" s="7" t="str">
        <f>+PQDR!Q14</f>
        <v>Q</v>
      </c>
      <c r="F3" s="7" t="str">
        <f>+PQDR!R14</f>
        <v>Q</v>
      </c>
      <c r="G3" s="7" t="str">
        <f>+PQDR!S14</f>
        <v>P</v>
      </c>
      <c r="H3" s="7" t="str">
        <f>+PQDR!T14</f>
        <v>P</v>
      </c>
      <c r="I3" s="7" t="str">
        <f>+PQDR!U14</f>
        <v>Rp</v>
      </c>
      <c r="J3" s="7" t="str">
        <f>+PQDR!V14</f>
        <v>Rp</v>
      </c>
      <c r="K3" s="7" t="str">
        <f>+PQDR!W14</f>
        <v>P</v>
      </c>
      <c r="W3" s="23">
        <v>16</v>
      </c>
      <c r="X3" s="7" t="s">
        <v>41</v>
      </c>
      <c r="Y3" s="7" t="s">
        <v>41</v>
      </c>
      <c r="Z3" s="7" t="s">
        <v>41</v>
      </c>
      <c r="AA3" s="7" t="s">
        <v>41</v>
      </c>
      <c r="AB3" s="7" t="s">
        <v>41</v>
      </c>
      <c r="AC3" s="7" t="s">
        <v>39</v>
      </c>
      <c r="AD3" s="7" t="s">
        <v>39</v>
      </c>
      <c r="AE3" s="48" t="s">
        <v>92</v>
      </c>
      <c r="AF3" s="48" t="s">
        <v>96</v>
      </c>
      <c r="AG3" s="7" t="s">
        <v>39</v>
      </c>
    </row>
    <row r="4" spans="1:33" x14ac:dyDescent="0.3">
      <c r="A4" s="23">
        <v>15</v>
      </c>
      <c r="B4" s="7" t="str">
        <f>+PQDR!N13</f>
        <v>Q</v>
      </c>
      <c r="C4" s="7" t="str">
        <f>+PQDR!O13</f>
        <v>Q</v>
      </c>
      <c r="D4" s="7" t="str">
        <f>+PQDR!P13</f>
        <v>Q</v>
      </c>
      <c r="E4" s="7" t="str">
        <f>+PQDR!Q13</f>
        <v>Q</v>
      </c>
      <c r="F4" s="7" t="str">
        <f>+PQDR!R13</f>
        <v>Q</v>
      </c>
      <c r="G4" s="7" t="str">
        <f>+PQDR!S13</f>
        <v>P</v>
      </c>
      <c r="H4" s="7" t="str">
        <f>+PQDR!T13</f>
        <v>P</v>
      </c>
      <c r="I4" s="7" t="str">
        <f>+PQDR!U13</f>
        <v>P</v>
      </c>
      <c r="J4" s="7" t="str">
        <f>+PQDR!V13</f>
        <v>Rp</v>
      </c>
      <c r="K4" s="7" t="str">
        <f>+PQDR!W13</f>
        <v>P</v>
      </c>
      <c r="M4" s="51" t="s">
        <v>89</v>
      </c>
      <c r="N4" s="51"/>
      <c r="O4" s="51"/>
      <c r="P4" s="51"/>
      <c r="W4" s="23">
        <v>15</v>
      </c>
      <c r="X4" s="7" t="s">
        <v>41</v>
      </c>
      <c r="Y4" s="7" t="s">
        <v>41</v>
      </c>
      <c r="Z4" s="7" t="s">
        <v>41</v>
      </c>
      <c r="AA4" s="7" t="s">
        <v>41</v>
      </c>
      <c r="AB4" s="7" t="s">
        <v>41</v>
      </c>
      <c r="AC4" s="7" t="s">
        <v>39</v>
      </c>
      <c r="AD4" s="7" t="s">
        <v>39</v>
      </c>
      <c r="AE4" s="7" t="s">
        <v>39</v>
      </c>
      <c r="AF4" s="48" t="s">
        <v>92</v>
      </c>
      <c r="AG4" s="7" t="s">
        <v>39</v>
      </c>
    </row>
    <row r="5" spans="1:33" x14ac:dyDescent="0.3">
      <c r="A5" s="23">
        <v>14</v>
      </c>
      <c r="B5" s="7" t="str">
        <f>+PQDR!N12</f>
        <v>Q</v>
      </c>
      <c r="C5" s="7" t="str">
        <f>+PQDR!O12</f>
        <v>Q</v>
      </c>
      <c r="D5" s="7" t="str">
        <f>+PQDR!P12</f>
        <v>Q</v>
      </c>
      <c r="E5" s="7" t="str">
        <f>+PQDR!Q12</f>
        <v>Q</v>
      </c>
      <c r="F5" s="7" t="str">
        <f>+PQDR!R12</f>
        <v>Q</v>
      </c>
      <c r="G5" s="7" t="str">
        <f>+PQDR!S12</f>
        <v>P</v>
      </c>
      <c r="H5" s="7" t="str">
        <f>+PQDR!T12</f>
        <v>P</v>
      </c>
      <c r="I5" s="7" t="str">
        <f>+PQDR!U12</f>
        <v>P</v>
      </c>
      <c r="J5" s="7" t="s">
        <v>98</v>
      </c>
      <c r="K5" s="7" t="str">
        <f>+PQDR!W12</f>
        <v>P</v>
      </c>
      <c r="M5" s="51"/>
      <c r="N5" s="51"/>
      <c r="O5" s="51"/>
      <c r="P5" s="51"/>
      <c r="W5" s="23">
        <v>14</v>
      </c>
      <c r="X5" s="7" t="s">
        <v>41</v>
      </c>
      <c r="Y5" s="7" t="s">
        <v>41</v>
      </c>
      <c r="Z5" s="7" t="s">
        <v>41</v>
      </c>
      <c r="AA5" s="7" t="s">
        <v>41</v>
      </c>
      <c r="AB5" s="7" t="s">
        <v>41</v>
      </c>
      <c r="AC5" s="7" t="s">
        <v>39</v>
      </c>
      <c r="AD5" s="7" t="s">
        <v>39</v>
      </c>
      <c r="AE5" s="7" t="s">
        <v>39</v>
      </c>
      <c r="AF5" s="7" t="s">
        <v>98</v>
      </c>
      <c r="AG5" s="7" t="s">
        <v>39</v>
      </c>
    </row>
    <row r="6" spans="1:33" x14ac:dyDescent="0.3">
      <c r="A6" s="23">
        <v>13</v>
      </c>
      <c r="B6" s="7" t="str">
        <f>+PQDR!N11</f>
        <v>Q</v>
      </c>
      <c r="C6" s="7" t="str">
        <f>+PQDR!O11</f>
        <v>Q</v>
      </c>
      <c r="D6" s="7" t="str">
        <f>+PQDR!P11</f>
        <v>Q</v>
      </c>
      <c r="E6" s="7" t="str">
        <f>+PQDR!Q11</f>
        <v>Q</v>
      </c>
      <c r="F6" s="7" t="str">
        <f>+PQDR!R11</f>
        <v>Q</v>
      </c>
      <c r="G6" s="7" t="str">
        <f>+PQDR!S11</f>
        <v>P</v>
      </c>
      <c r="H6" s="7" t="str">
        <f>+PQDR!T11</f>
        <v>P</v>
      </c>
      <c r="I6" s="7" t="str">
        <f>+PQDR!U11</f>
        <v>P</v>
      </c>
      <c r="J6" s="7" t="str">
        <f>+PQDR!V11</f>
        <v>P</v>
      </c>
      <c r="K6" s="7" t="str">
        <f>+PQDR!W11</f>
        <v>P</v>
      </c>
      <c r="M6" s="51"/>
      <c r="N6" s="51"/>
      <c r="O6" s="51"/>
      <c r="P6" s="51"/>
      <c r="W6" s="23">
        <v>13</v>
      </c>
      <c r="X6" s="48" t="s">
        <v>101</v>
      </c>
      <c r="Y6" s="7" t="s">
        <v>41</v>
      </c>
      <c r="Z6" s="7" t="s">
        <v>41</v>
      </c>
      <c r="AA6" s="7" t="s">
        <v>41</v>
      </c>
      <c r="AB6" s="7" t="s">
        <v>41</v>
      </c>
      <c r="AC6" s="7" t="s">
        <v>39</v>
      </c>
      <c r="AD6" s="7" t="s">
        <v>39</v>
      </c>
      <c r="AE6" s="7" t="s">
        <v>39</v>
      </c>
      <c r="AF6" s="7" t="s">
        <v>39</v>
      </c>
      <c r="AG6" s="7" t="s">
        <v>39</v>
      </c>
    </row>
    <row r="7" spans="1:33" x14ac:dyDescent="0.3">
      <c r="A7" s="23">
        <v>12</v>
      </c>
      <c r="B7" s="7" t="str">
        <f>+PQDR!N10</f>
        <v>P</v>
      </c>
      <c r="C7" s="7" t="str">
        <f>+PQDR!O10</f>
        <v>P</v>
      </c>
      <c r="D7" s="7" t="str">
        <f>+PQDR!P10</f>
        <v>Q</v>
      </c>
      <c r="E7" s="7" t="str">
        <f>+PQDR!Q10</f>
        <v>Q</v>
      </c>
      <c r="F7" s="7" t="str">
        <f>+PQDR!R10</f>
        <v>Q</v>
      </c>
      <c r="G7" s="7" t="str">
        <f>+PQDR!S10</f>
        <v>P</v>
      </c>
      <c r="H7" s="7" t="str">
        <f>+PQDR!T10</f>
        <v>P</v>
      </c>
      <c r="I7" s="7" t="str">
        <f>+PQDR!U10</f>
        <v>P</v>
      </c>
      <c r="J7" s="7" t="str">
        <f>+PQDR!V10</f>
        <v>P</v>
      </c>
      <c r="K7" s="7" t="str">
        <f>+PQDR!W10</f>
        <v>P</v>
      </c>
      <c r="M7" s="51"/>
      <c r="N7" s="51"/>
      <c r="O7" s="51"/>
      <c r="P7" s="51"/>
      <c r="W7" s="23">
        <v>12</v>
      </c>
      <c r="X7" s="48" t="s">
        <v>94</v>
      </c>
      <c r="Y7" s="48" t="s">
        <v>100</v>
      </c>
      <c r="Z7" s="48" t="s">
        <v>93</v>
      </c>
      <c r="AA7" s="7" t="s">
        <v>41</v>
      </c>
      <c r="AB7" s="7" t="s">
        <v>41</v>
      </c>
      <c r="AC7" s="7" t="s">
        <v>39</v>
      </c>
      <c r="AD7" s="7" t="s">
        <v>39</v>
      </c>
      <c r="AE7" s="7" t="s">
        <v>39</v>
      </c>
      <c r="AF7" s="7" t="s">
        <v>39</v>
      </c>
      <c r="AG7" s="7" t="s">
        <v>39</v>
      </c>
    </row>
    <row r="8" spans="1:33" x14ac:dyDescent="0.3">
      <c r="A8" s="23">
        <v>11</v>
      </c>
      <c r="B8" s="7" t="str">
        <f>+PQDR!N9</f>
        <v>D</v>
      </c>
      <c r="C8" s="7" t="str">
        <f>+PQDR!O9</f>
        <v>D</v>
      </c>
      <c r="D8" s="7" t="str">
        <f>+PQDR!P9</f>
        <v>D</v>
      </c>
      <c r="E8" s="7" t="str">
        <f>+PQDR!Q9</f>
        <v>D</v>
      </c>
      <c r="F8" s="7" t="str">
        <f>+PQDR!R9</f>
        <v>D</v>
      </c>
      <c r="G8" s="7" t="str">
        <f>+PQDR!S9</f>
        <v>D</v>
      </c>
      <c r="H8" s="7" t="str">
        <f>+PQDR!T9</f>
        <v>D</v>
      </c>
      <c r="I8" s="7" t="str">
        <f>+PQDR!U9</f>
        <v>D</v>
      </c>
      <c r="J8" s="7" t="s">
        <v>39</v>
      </c>
      <c r="K8" s="7" t="str">
        <f>+PQDR!W9</f>
        <v>P</v>
      </c>
      <c r="M8" s="51"/>
      <c r="N8" s="51"/>
      <c r="O8" s="51"/>
      <c r="P8" s="51"/>
      <c r="W8" s="23">
        <v>11</v>
      </c>
      <c r="X8" s="7" t="s">
        <v>40</v>
      </c>
      <c r="Y8" s="7" t="s">
        <v>40</v>
      </c>
      <c r="Z8" s="7" t="s">
        <v>40</v>
      </c>
      <c r="AA8" s="7" t="s">
        <v>40</v>
      </c>
      <c r="AB8" s="7" t="s">
        <v>40</v>
      </c>
      <c r="AC8" s="7" t="s">
        <v>40</v>
      </c>
      <c r="AD8" s="7" t="s">
        <v>40</v>
      </c>
      <c r="AE8" s="7" t="s">
        <v>40</v>
      </c>
      <c r="AF8" s="48" t="s">
        <v>92</v>
      </c>
      <c r="AG8" s="7" t="s">
        <v>39</v>
      </c>
    </row>
    <row r="9" spans="1:33" x14ac:dyDescent="0.3">
      <c r="A9" s="23">
        <v>10</v>
      </c>
      <c r="B9" s="7" t="str">
        <f>+PQDR!N8</f>
        <v>D</v>
      </c>
      <c r="C9" s="7" t="str">
        <f>+PQDR!O8</f>
        <v>D</v>
      </c>
      <c r="D9" s="7" t="str">
        <f>+PQDR!P8</f>
        <v>D</v>
      </c>
      <c r="E9" s="7" t="str">
        <f>+PQDR!Q8</f>
        <v>D</v>
      </c>
      <c r="F9" s="7" t="str">
        <f>+PQDR!R8</f>
        <v>D</v>
      </c>
      <c r="G9" s="7" t="str">
        <f>+PQDR!S8</f>
        <v>D</v>
      </c>
      <c r="H9" s="7" t="str">
        <f>+PQDR!T8</f>
        <v>D</v>
      </c>
      <c r="I9" s="7" t="str">
        <f>+PQDR!U8</f>
        <v>D</v>
      </c>
      <c r="J9" s="7" t="str">
        <f>+PQDR!V8</f>
        <v>P</v>
      </c>
      <c r="K9" s="7" t="str">
        <f>+PQDR!W8</f>
        <v>P</v>
      </c>
      <c r="M9" s="51"/>
      <c r="N9" s="51"/>
      <c r="O9" s="51"/>
      <c r="P9" s="51"/>
      <c r="W9" s="23">
        <v>10</v>
      </c>
      <c r="X9" s="7" t="s">
        <v>40</v>
      </c>
      <c r="Y9" s="7" t="s">
        <v>40</v>
      </c>
      <c r="Z9" s="7" t="s">
        <v>40</v>
      </c>
      <c r="AA9" s="7" t="s">
        <v>40</v>
      </c>
      <c r="AB9" s="7" t="s">
        <v>40</v>
      </c>
      <c r="AC9" s="7" t="s">
        <v>40</v>
      </c>
      <c r="AD9" s="7" t="s">
        <v>40</v>
      </c>
      <c r="AE9" s="48" t="s">
        <v>101</v>
      </c>
      <c r="AF9" s="7" t="s">
        <v>39</v>
      </c>
      <c r="AG9" s="7" t="s">
        <v>39</v>
      </c>
    </row>
    <row r="10" spans="1:33" x14ac:dyDescent="0.3">
      <c r="A10" s="23">
        <v>9</v>
      </c>
      <c r="B10" s="7" t="str">
        <f>+PQDR!N7</f>
        <v>P</v>
      </c>
      <c r="C10" s="7" t="str">
        <f>+PQDR!O7</f>
        <v>D</v>
      </c>
      <c r="D10" s="7" t="str">
        <f>+PQDR!P7</f>
        <v>D</v>
      </c>
      <c r="E10" s="7" t="str">
        <f>+PQDR!Q7</f>
        <v>D</v>
      </c>
      <c r="F10" s="7" t="str">
        <f>+PQDR!R7</f>
        <v>D</v>
      </c>
      <c r="G10" s="7" t="str">
        <f>+PQDR!S7</f>
        <v>P</v>
      </c>
      <c r="H10" s="7" t="str">
        <f>+PQDR!T7</f>
        <v>P</v>
      </c>
      <c r="I10" s="7" t="str">
        <f>+PQDR!U7</f>
        <v>P</v>
      </c>
      <c r="J10" s="7" t="str">
        <f>+PQDR!V7</f>
        <v>P</v>
      </c>
      <c r="K10" s="7" t="str">
        <f>+PQDR!W7</f>
        <v>P</v>
      </c>
      <c r="M10" s="51"/>
      <c r="N10" s="51"/>
      <c r="O10" s="51"/>
      <c r="P10" s="51"/>
      <c r="W10" s="23">
        <v>9</v>
      </c>
      <c r="X10" s="48" t="s">
        <v>95</v>
      </c>
      <c r="Y10" s="7" t="s">
        <v>40</v>
      </c>
      <c r="Z10" s="7" t="s">
        <v>40</v>
      </c>
      <c r="AA10" s="7" t="s">
        <v>40</v>
      </c>
      <c r="AB10" s="7" t="s">
        <v>40</v>
      </c>
      <c r="AC10" s="48" t="s">
        <v>94</v>
      </c>
      <c r="AD10" s="7" t="s">
        <v>39</v>
      </c>
      <c r="AE10" s="7" t="s">
        <v>39</v>
      </c>
      <c r="AF10" s="7" t="s">
        <v>39</v>
      </c>
      <c r="AG10" s="7" t="s">
        <v>39</v>
      </c>
    </row>
    <row r="11" spans="1:33" x14ac:dyDescent="0.3">
      <c r="A11" s="23">
        <v>8</v>
      </c>
      <c r="B11" s="7" t="str">
        <f>+PQDR!N6</f>
        <v>P</v>
      </c>
      <c r="C11" s="7" t="str">
        <f>+PQDR!O6</f>
        <v>P</v>
      </c>
      <c r="D11" s="7" t="str">
        <f>+PQDR!P6</f>
        <v>P</v>
      </c>
      <c r="E11" s="7" t="str">
        <f>+PQDR!Q6</f>
        <v>P</v>
      </c>
      <c r="F11" s="7" t="str">
        <f>+PQDR!R6</f>
        <v>P</v>
      </c>
      <c r="G11" s="7" t="str">
        <f>+PQDR!S6</f>
        <v>P</v>
      </c>
      <c r="H11" s="7" t="str">
        <f>+PQDR!T6</f>
        <v>P</v>
      </c>
      <c r="I11" s="7" t="str">
        <f>+PQDR!U6</f>
        <v>P</v>
      </c>
      <c r="J11" s="7" t="str">
        <f>+PQDR!V6</f>
        <v>P</v>
      </c>
      <c r="K11" s="7" t="str">
        <f>+PQDR!W6</f>
        <v>P</v>
      </c>
      <c r="W11" s="23">
        <v>8</v>
      </c>
      <c r="X11" s="7" t="s">
        <v>39</v>
      </c>
      <c r="Y11" s="7" t="s">
        <v>39</v>
      </c>
      <c r="Z11" s="7" t="s">
        <v>39</v>
      </c>
      <c r="AA11" s="7" t="s">
        <v>39</v>
      </c>
      <c r="AB11" s="48" t="s">
        <v>100</v>
      </c>
      <c r="AC11" s="7" t="s">
        <v>39</v>
      </c>
      <c r="AD11" s="7" t="s">
        <v>39</v>
      </c>
      <c r="AE11" s="7" t="s">
        <v>39</v>
      </c>
      <c r="AF11" s="7" t="s">
        <v>39</v>
      </c>
      <c r="AG11" s="7" t="s">
        <v>39</v>
      </c>
    </row>
    <row r="12" spans="1:33" x14ac:dyDescent="0.3">
      <c r="A12" s="23"/>
      <c r="B12" s="23"/>
      <c r="C12" s="23"/>
      <c r="D12" s="23"/>
      <c r="E12" s="23"/>
      <c r="F12" s="23"/>
      <c r="G12" s="23"/>
      <c r="H12" s="23"/>
      <c r="I12" s="23"/>
      <c r="J12" s="23"/>
      <c r="K12" s="23"/>
      <c r="W12" s="23"/>
      <c r="X12" s="23"/>
      <c r="Y12" s="23"/>
      <c r="Z12" s="23"/>
      <c r="AA12" s="23"/>
      <c r="AB12" s="23"/>
      <c r="AC12" s="23"/>
      <c r="AD12" s="23"/>
      <c r="AE12" s="23"/>
      <c r="AF12" s="23"/>
      <c r="AG12" s="23"/>
    </row>
    <row r="13" spans="1:33" x14ac:dyDescent="0.3">
      <c r="A13" s="22" t="s">
        <v>1</v>
      </c>
      <c r="B13" s="25">
        <v>2</v>
      </c>
      <c r="C13" s="25">
        <v>3</v>
      </c>
      <c r="D13" s="25">
        <v>4</v>
      </c>
      <c r="E13" s="25">
        <v>5</v>
      </c>
      <c r="F13" s="25">
        <v>6</v>
      </c>
      <c r="G13" s="25">
        <v>7</v>
      </c>
      <c r="H13" s="25">
        <v>8</v>
      </c>
      <c r="I13" s="25">
        <v>9</v>
      </c>
      <c r="J13" s="25">
        <v>10</v>
      </c>
      <c r="K13" s="25" t="s">
        <v>5</v>
      </c>
      <c r="W13" s="22" t="s">
        <v>1</v>
      </c>
      <c r="X13" s="25">
        <v>2</v>
      </c>
      <c r="Y13" s="25">
        <v>3</v>
      </c>
      <c r="Z13" s="25">
        <v>4</v>
      </c>
      <c r="AA13" s="25">
        <v>5</v>
      </c>
      <c r="AB13" s="25">
        <v>6</v>
      </c>
      <c r="AC13" s="25">
        <v>7</v>
      </c>
      <c r="AD13" s="25">
        <v>8</v>
      </c>
      <c r="AE13" s="25">
        <v>9</v>
      </c>
      <c r="AF13" s="25">
        <v>10</v>
      </c>
      <c r="AG13" s="25" t="s">
        <v>5</v>
      </c>
    </row>
    <row r="14" spans="1:33" x14ac:dyDescent="0.3">
      <c r="A14" s="24" t="s">
        <v>45</v>
      </c>
      <c r="B14" s="7" t="str">
        <f>+PQDR!N40</f>
        <v>Q</v>
      </c>
      <c r="C14" s="7" t="str">
        <f>+PQDR!O40</f>
        <v>Q</v>
      </c>
      <c r="D14" s="7" t="str">
        <f>+PQDR!P40</f>
        <v>Q</v>
      </c>
      <c r="E14" s="7" t="str">
        <f>+PQDR!Q40</f>
        <v>Q</v>
      </c>
      <c r="F14" s="7" t="str">
        <f>+PQDR!R40</f>
        <v>Q</v>
      </c>
      <c r="G14" s="7" t="str">
        <f>+PQDR!S40</f>
        <v>Q</v>
      </c>
      <c r="H14" s="7" t="str">
        <f>+PQDR!T40</f>
        <v>Q</v>
      </c>
      <c r="I14" s="7" t="str">
        <f>+PQDR!U40</f>
        <v>Q</v>
      </c>
      <c r="J14" s="7" t="str">
        <f>+PQDR!V40</f>
        <v>Q</v>
      </c>
      <c r="K14" s="7" t="str">
        <f>+PQDR!W40</f>
        <v>Q</v>
      </c>
      <c r="W14" s="24" t="s">
        <v>45</v>
      </c>
      <c r="X14" s="7" t="s">
        <v>41</v>
      </c>
      <c r="Y14" s="7" t="s">
        <v>41</v>
      </c>
      <c r="Z14" s="7" t="s">
        <v>41</v>
      </c>
      <c r="AA14" s="7" t="s">
        <v>41</v>
      </c>
      <c r="AB14" s="7" t="s">
        <v>41</v>
      </c>
      <c r="AC14" s="7" t="s">
        <v>41</v>
      </c>
      <c r="AD14" s="7" t="s">
        <v>41</v>
      </c>
      <c r="AE14" s="7" t="s">
        <v>41</v>
      </c>
      <c r="AF14" s="7" t="s">
        <v>41</v>
      </c>
      <c r="AG14" s="7" t="s">
        <v>41</v>
      </c>
    </row>
    <row r="15" spans="1:33" x14ac:dyDescent="0.3">
      <c r="A15" s="24" t="s">
        <v>46</v>
      </c>
      <c r="B15" s="7" t="str">
        <f>+PQDR!N39</f>
        <v>Q</v>
      </c>
      <c r="C15" s="7" t="str">
        <f>+PQDR!O39</f>
        <v>Q</v>
      </c>
      <c r="D15" s="7" t="str">
        <f>+PQDR!P39</f>
        <v>Q</v>
      </c>
      <c r="E15" s="7" t="str">
        <f>+PQDR!Q39</f>
        <v>Q</v>
      </c>
      <c r="F15" s="7" t="str">
        <f>+PQDR!R39</f>
        <v>Q</v>
      </c>
      <c r="G15" s="7" t="str">
        <f>+PQDR!S39</f>
        <v>Q</v>
      </c>
      <c r="H15" s="7" t="str">
        <f>+PQDR!T39</f>
        <v>Q</v>
      </c>
      <c r="I15" s="7" t="str">
        <f>+PQDR!U39</f>
        <v>Q</v>
      </c>
      <c r="J15" s="7" t="str">
        <f>+PQDR!V39</f>
        <v>Q</v>
      </c>
      <c r="K15" s="7" t="str">
        <f>+PQDR!W39</f>
        <v>Q</v>
      </c>
      <c r="W15" s="24" t="s">
        <v>46</v>
      </c>
      <c r="X15" s="7" t="s">
        <v>41</v>
      </c>
      <c r="Y15" s="7" t="s">
        <v>41</v>
      </c>
      <c r="Z15" s="7" t="s">
        <v>41</v>
      </c>
      <c r="AA15" s="48" t="s">
        <v>94</v>
      </c>
      <c r="AB15" s="48" t="s">
        <v>95</v>
      </c>
      <c r="AC15" s="48" t="s">
        <v>95</v>
      </c>
      <c r="AD15" s="7" t="s">
        <v>41</v>
      </c>
      <c r="AE15" s="7" t="s">
        <v>41</v>
      </c>
      <c r="AF15" s="7" t="s">
        <v>41</v>
      </c>
      <c r="AG15" s="7" t="s">
        <v>41</v>
      </c>
    </row>
    <row r="16" spans="1:33" x14ac:dyDescent="0.3">
      <c r="A16" s="24" t="s">
        <v>47</v>
      </c>
      <c r="B16" s="7" t="str">
        <f>+PQDR!N38</f>
        <v>Q</v>
      </c>
      <c r="C16" s="7" t="str">
        <f>+PQDR!O38</f>
        <v>Q</v>
      </c>
      <c r="D16" s="7" t="str">
        <f>+PQDR!P38</f>
        <v>Q</v>
      </c>
      <c r="E16" s="7" t="str">
        <f>+PQDR!Q38</f>
        <v>Q</v>
      </c>
      <c r="F16" s="7" t="str">
        <f>+PQDR!R38</f>
        <v>Q</v>
      </c>
      <c r="G16" s="7" t="str">
        <f>+PQDR!S38</f>
        <v>Q</v>
      </c>
      <c r="H16" s="7" t="str">
        <f>+PQDR!T38</f>
        <v>Q</v>
      </c>
      <c r="I16" s="7" t="str">
        <f>+PQDR!U38</f>
        <v>P</v>
      </c>
      <c r="J16" s="7" t="str">
        <f>+PQDR!V38</f>
        <v>P</v>
      </c>
      <c r="K16" s="7" t="str">
        <f>+PQDR!W38</f>
        <v>P</v>
      </c>
      <c r="W16" s="24" t="s">
        <v>47</v>
      </c>
      <c r="X16" s="48" t="s">
        <v>96</v>
      </c>
      <c r="Y16" s="7" t="s">
        <v>41</v>
      </c>
      <c r="Z16" s="7" t="s">
        <v>41</v>
      </c>
      <c r="AA16" s="7" t="s">
        <v>41</v>
      </c>
      <c r="AB16" s="7" t="s">
        <v>41</v>
      </c>
      <c r="AC16" s="7" t="s">
        <v>41</v>
      </c>
      <c r="AD16" s="7" t="s">
        <v>41</v>
      </c>
      <c r="AE16" s="7" t="s">
        <v>39</v>
      </c>
      <c r="AF16" s="7" t="s">
        <v>39</v>
      </c>
      <c r="AG16" s="48" t="s">
        <v>95</v>
      </c>
    </row>
    <row r="17" spans="1:33" x14ac:dyDescent="0.3">
      <c r="A17" s="24" t="s">
        <v>48</v>
      </c>
      <c r="B17" s="7" t="str">
        <f>+PQDR!N37</f>
        <v>P</v>
      </c>
      <c r="C17" s="7" t="str">
        <f>+PQDR!O37</f>
        <v>P</v>
      </c>
      <c r="D17" s="7" t="str">
        <f>+PQDR!P37</f>
        <v>P</v>
      </c>
      <c r="E17" s="7" t="str">
        <f>+PQDR!Q37</f>
        <v>P</v>
      </c>
      <c r="F17" s="7" t="str">
        <f>+PQDR!R37</f>
        <v>P</v>
      </c>
      <c r="G17" s="7" t="str">
        <f>+PQDR!S37</f>
        <v>P</v>
      </c>
      <c r="H17" s="7" t="str">
        <f>+PQDR!T37</f>
        <v>P</v>
      </c>
      <c r="I17" s="7" t="str">
        <f>+PQDR!U37</f>
        <v>P</v>
      </c>
      <c r="J17" s="7" t="str">
        <f>+PQDR!V37</f>
        <v>P</v>
      </c>
      <c r="K17" s="7" t="str">
        <f>+PQDR!W37</f>
        <v>P</v>
      </c>
      <c r="W17" s="24" t="s">
        <v>48</v>
      </c>
      <c r="X17" s="48" t="s">
        <v>95</v>
      </c>
      <c r="Y17" s="7" t="s">
        <v>39</v>
      </c>
      <c r="Z17" s="7" t="s">
        <v>39</v>
      </c>
      <c r="AA17" s="7" t="s">
        <v>39</v>
      </c>
      <c r="AB17" s="7" t="s">
        <v>39</v>
      </c>
      <c r="AC17" s="7" t="s">
        <v>39</v>
      </c>
      <c r="AD17" s="7" t="s">
        <v>39</v>
      </c>
      <c r="AE17" s="7" t="s">
        <v>39</v>
      </c>
      <c r="AF17" s="7" t="s">
        <v>39</v>
      </c>
      <c r="AG17" s="7" t="s">
        <v>39</v>
      </c>
    </row>
    <row r="18" spans="1:33" x14ac:dyDescent="0.3">
      <c r="A18" s="24" t="s">
        <v>49</v>
      </c>
      <c r="B18" s="7" t="str">
        <f>+PQDR!N36</f>
        <v>P</v>
      </c>
      <c r="C18" s="7" t="str">
        <f>+PQDR!O36</f>
        <v>P</v>
      </c>
      <c r="D18" s="7" t="str">
        <f>+PQDR!P36</f>
        <v>P</v>
      </c>
      <c r="E18" s="7" t="str">
        <f>+PQDR!Q36</f>
        <v>P</v>
      </c>
      <c r="F18" s="7" t="str">
        <f>+PQDR!R36</f>
        <v>P</v>
      </c>
      <c r="G18" s="7" t="str">
        <f>+PQDR!S36</f>
        <v>P</v>
      </c>
      <c r="H18" s="7" t="str">
        <f>+PQDR!T36</f>
        <v>P</v>
      </c>
      <c r="I18" s="7" t="str">
        <f>+PQDR!U36</f>
        <v>P</v>
      </c>
      <c r="J18" s="7" t="str">
        <f>+PQDR!V36</f>
        <v>P</v>
      </c>
      <c r="K18" s="7" t="str">
        <f>+PQDR!W36</f>
        <v>P</v>
      </c>
      <c r="W18" s="24" t="s">
        <v>49</v>
      </c>
      <c r="X18" s="7" t="s">
        <v>39</v>
      </c>
      <c r="Y18" s="7" t="s">
        <v>39</v>
      </c>
      <c r="Z18" s="7" t="s">
        <v>39</v>
      </c>
      <c r="AA18" s="7" t="s">
        <v>39</v>
      </c>
      <c r="AB18" s="7" t="s">
        <v>39</v>
      </c>
      <c r="AC18" s="7" t="s">
        <v>39</v>
      </c>
      <c r="AD18" s="7" t="s">
        <v>39</v>
      </c>
      <c r="AE18" s="7" t="s">
        <v>39</v>
      </c>
      <c r="AF18" s="7" t="s">
        <v>39</v>
      </c>
      <c r="AG18" s="7" t="s">
        <v>39</v>
      </c>
    </row>
    <row r="19" spans="1:33" x14ac:dyDescent="0.3">
      <c r="A19" s="24" t="s">
        <v>50</v>
      </c>
      <c r="B19" s="7" t="str">
        <f>+PQDR!N35</f>
        <v>P</v>
      </c>
      <c r="C19" s="7" t="str">
        <f>+PQDR!O35</f>
        <v>P</v>
      </c>
      <c r="D19" s="7" t="str">
        <f>+PQDR!P35</f>
        <v>P</v>
      </c>
      <c r="E19" s="7" t="str">
        <f>+PQDR!Q35</f>
        <v>P</v>
      </c>
      <c r="F19" s="7" t="str">
        <f>+PQDR!R35</f>
        <v>P</v>
      </c>
      <c r="G19" s="7" t="str">
        <f>+PQDR!S35</f>
        <v>P</v>
      </c>
      <c r="H19" s="7" t="str">
        <f>+PQDR!T35</f>
        <v>P</v>
      </c>
      <c r="I19" s="7" t="str">
        <f>+PQDR!U35</f>
        <v>P</v>
      </c>
      <c r="J19" s="7" t="str">
        <f>+PQDR!V35</f>
        <v>P</v>
      </c>
      <c r="K19" s="7" t="str">
        <f>+PQDR!W35</f>
        <v>P</v>
      </c>
      <c r="W19" s="24" t="s">
        <v>50</v>
      </c>
      <c r="X19" s="7" t="s">
        <v>39</v>
      </c>
      <c r="Y19" s="7" t="s">
        <v>39</v>
      </c>
      <c r="Z19" s="7" t="s">
        <v>39</v>
      </c>
      <c r="AA19" s="7" t="s">
        <v>39</v>
      </c>
      <c r="AB19" s="7" t="s">
        <v>39</v>
      </c>
      <c r="AC19" s="7" t="s">
        <v>39</v>
      </c>
      <c r="AD19" s="7" t="s">
        <v>39</v>
      </c>
      <c r="AE19" s="7" t="s">
        <v>39</v>
      </c>
      <c r="AF19" s="7" t="s">
        <v>39</v>
      </c>
      <c r="AG19" s="7" t="s">
        <v>39</v>
      </c>
    </row>
    <row r="20" spans="1:33" x14ac:dyDescent="0.3">
      <c r="A20" s="24" t="s">
        <v>51</v>
      </c>
      <c r="B20" s="7" t="str">
        <f>+PQDR!N34</f>
        <v>P</v>
      </c>
      <c r="C20" s="7" t="str">
        <f>+PQDR!O34</f>
        <v>P</v>
      </c>
      <c r="D20" s="7" t="str">
        <f>+PQDR!P34</f>
        <v>P</v>
      </c>
      <c r="E20" s="7" t="str">
        <f>+PQDR!Q34</f>
        <v>P</v>
      </c>
      <c r="F20" s="7" t="str">
        <f>+PQDR!R34</f>
        <v>P</v>
      </c>
      <c r="G20" s="7" t="str">
        <f>+PQDR!S34</f>
        <v>P</v>
      </c>
      <c r="H20" s="7" t="str">
        <f>+PQDR!T34</f>
        <v>P</v>
      </c>
      <c r="I20" s="7" t="str">
        <f>+PQDR!U34</f>
        <v>P</v>
      </c>
      <c r="J20" s="7" t="str">
        <f>+PQDR!V34</f>
        <v>P</v>
      </c>
      <c r="K20" s="7" t="str">
        <f>+PQDR!W34</f>
        <v>P</v>
      </c>
      <c r="W20" s="24" t="s">
        <v>51</v>
      </c>
      <c r="X20" s="7" t="s">
        <v>39</v>
      </c>
      <c r="Y20" s="7" t="s">
        <v>39</v>
      </c>
      <c r="Z20" s="7" t="s">
        <v>39</v>
      </c>
      <c r="AA20" s="7" t="s">
        <v>39</v>
      </c>
      <c r="AB20" s="7" t="s">
        <v>39</v>
      </c>
      <c r="AC20" s="7" t="s">
        <v>39</v>
      </c>
      <c r="AD20" s="7" t="s">
        <v>39</v>
      </c>
      <c r="AE20" s="7" t="s">
        <v>39</v>
      </c>
      <c r="AF20" s="7" t="s">
        <v>39</v>
      </c>
      <c r="AG20" s="7" t="s">
        <v>39</v>
      </c>
    </row>
    <row r="21" spans="1:33" x14ac:dyDescent="0.3">
      <c r="A21" s="24" t="s">
        <v>52</v>
      </c>
      <c r="B21" s="7" t="str">
        <f>+PQDR!N33</f>
        <v>P</v>
      </c>
      <c r="C21" s="7" t="str">
        <f>+PQDR!O33</f>
        <v>P</v>
      </c>
      <c r="D21" s="7" t="str">
        <f>+PQDR!P33</f>
        <v>P</v>
      </c>
      <c r="E21" s="7" t="str">
        <f>+PQDR!Q33</f>
        <v>P</v>
      </c>
      <c r="F21" s="7" t="str">
        <f>+PQDR!R33</f>
        <v>P</v>
      </c>
      <c r="G21" s="7" t="str">
        <f>+PQDR!S33</f>
        <v>P</v>
      </c>
      <c r="H21" s="7" t="str">
        <f>+PQDR!T33</f>
        <v>P</v>
      </c>
      <c r="I21" s="7" t="str">
        <f>+PQDR!U33</f>
        <v>P</v>
      </c>
      <c r="J21" s="7" t="str">
        <f>+PQDR!V33</f>
        <v>P</v>
      </c>
      <c r="K21" s="7" t="str">
        <f>+PQDR!W33</f>
        <v>P</v>
      </c>
      <c r="W21" s="24" t="s">
        <v>52</v>
      </c>
      <c r="X21" s="7" t="s">
        <v>39</v>
      </c>
      <c r="Y21" s="7" t="s">
        <v>39</v>
      </c>
      <c r="Z21" s="7" t="s">
        <v>39</v>
      </c>
      <c r="AA21" s="7" t="s">
        <v>39</v>
      </c>
      <c r="AB21" s="7" t="s">
        <v>39</v>
      </c>
      <c r="AC21" s="7" t="s">
        <v>39</v>
      </c>
      <c r="AD21" s="7" t="s">
        <v>39</v>
      </c>
      <c r="AE21" s="7" t="s">
        <v>39</v>
      </c>
      <c r="AF21" s="7" t="s">
        <v>39</v>
      </c>
      <c r="AG21" s="7" t="s">
        <v>39</v>
      </c>
    </row>
    <row r="22" spans="1:33" x14ac:dyDescent="0.3">
      <c r="A22" s="23"/>
      <c r="B22" s="23"/>
      <c r="C22" s="23"/>
      <c r="D22" s="23"/>
      <c r="E22" s="23"/>
      <c r="F22" s="23"/>
      <c r="G22" s="23"/>
      <c r="H22" s="23"/>
      <c r="I22" s="23"/>
      <c r="J22" s="23"/>
      <c r="K22" s="23"/>
      <c r="W22" s="23"/>
      <c r="X22" s="23"/>
      <c r="Y22" s="23"/>
      <c r="Z22" s="23"/>
      <c r="AA22" s="23"/>
      <c r="AB22" s="23"/>
      <c r="AC22" s="23"/>
      <c r="AD22" s="23"/>
      <c r="AE22" s="23"/>
      <c r="AF22" s="23"/>
      <c r="AG22" s="23"/>
    </row>
    <row r="23" spans="1:33" x14ac:dyDescent="0.3">
      <c r="A23" s="22" t="s">
        <v>53</v>
      </c>
      <c r="B23" s="25">
        <v>2</v>
      </c>
      <c r="C23" s="25">
        <v>3</v>
      </c>
      <c r="D23" s="25">
        <v>4</v>
      </c>
      <c r="E23" s="25">
        <v>5</v>
      </c>
      <c r="F23" s="25">
        <v>6</v>
      </c>
      <c r="G23" s="25">
        <v>7</v>
      </c>
      <c r="H23" s="25">
        <v>8</v>
      </c>
      <c r="I23" s="25">
        <v>9</v>
      </c>
      <c r="J23" s="25">
        <v>10</v>
      </c>
      <c r="K23" s="25" t="s">
        <v>5</v>
      </c>
      <c r="W23" s="22" t="s">
        <v>53</v>
      </c>
      <c r="X23" s="25">
        <v>2</v>
      </c>
      <c r="Y23" s="25">
        <v>3</v>
      </c>
      <c r="Z23" s="25">
        <v>4</v>
      </c>
      <c r="AA23" s="25">
        <v>5</v>
      </c>
      <c r="AB23" s="25">
        <v>6</v>
      </c>
      <c r="AC23" s="25">
        <v>7</v>
      </c>
      <c r="AD23" s="25">
        <v>8</v>
      </c>
      <c r="AE23" s="25">
        <v>9</v>
      </c>
      <c r="AF23" s="25">
        <v>10</v>
      </c>
      <c r="AG23" s="25" t="s">
        <v>5</v>
      </c>
    </row>
    <row r="24" spans="1:33" x14ac:dyDescent="0.3">
      <c r="A24" s="24" t="s">
        <v>54</v>
      </c>
      <c r="B24" s="8" t="str">
        <f>+Separar!B39</f>
        <v>S</v>
      </c>
      <c r="C24" s="8" t="str">
        <f>+Separar!C39</f>
        <v>S</v>
      </c>
      <c r="D24" s="8" t="str">
        <f>+Separar!D39</f>
        <v>S</v>
      </c>
      <c r="E24" s="8" t="str">
        <f>+Separar!E39</f>
        <v>S</v>
      </c>
      <c r="F24" s="8" t="str">
        <f>+Separar!F39</f>
        <v>S</v>
      </c>
      <c r="G24" s="8" t="str">
        <f>+Separar!G39</f>
        <v>S</v>
      </c>
      <c r="H24" s="8" t="str">
        <f>+Separar!H39</f>
        <v>S</v>
      </c>
      <c r="I24" s="8" t="str">
        <f>+Separar!I39</f>
        <v>S</v>
      </c>
      <c r="J24" s="8" t="str">
        <f>+Separar!J39</f>
        <v>S</v>
      </c>
      <c r="K24" s="8" t="s">
        <v>39</v>
      </c>
      <c r="W24" s="24" t="s">
        <v>54</v>
      </c>
      <c r="X24" s="8" t="s">
        <v>43</v>
      </c>
      <c r="Y24" s="8" t="s">
        <v>43</v>
      </c>
      <c r="Z24" s="8" t="s">
        <v>43</v>
      </c>
      <c r="AA24" s="8" t="s">
        <v>43</v>
      </c>
      <c r="AB24" s="8" t="s">
        <v>43</v>
      </c>
      <c r="AC24" s="8" t="s">
        <v>43</v>
      </c>
      <c r="AD24" s="8" t="s">
        <v>43</v>
      </c>
      <c r="AE24" s="8" t="s">
        <v>43</v>
      </c>
      <c r="AF24" s="8" t="s">
        <v>43</v>
      </c>
      <c r="AG24" s="8" t="s">
        <v>39</v>
      </c>
    </row>
    <row r="25" spans="1:33" x14ac:dyDescent="0.3">
      <c r="A25" s="24" t="s">
        <v>55</v>
      </c>
      <c r="B25" s="16" t="str">
        <f>+Separar!B38</f>
        <v>N</v>
      </c>
      <c r="C25" s="16" t="str">
        <f>+Separar!C38</f>
        <v>N</v>
      </c>
      <c r="D25" s="16" t="str">
        <f>+Separar!D38</f>
        <v>N</v>
      </c>
      <c r="E25" s="16" t="str">
        <f>+Separar!E38</f>
        <v>N</v>
      </c>
      <c r="F25" s="16" t="str">
        <f>+Separar!F38</f>
        <v>N</v>
      </c>
      <c r="G25" s="16" t="str">
        <f>+Separar!G38</f>
        <v>N</v>
      </c>
      <c r="H25" s="16" t="str">
        <f>+Separar!H38</f>
        <v>N</v>
      </c>
      <c r="I25" s="16" t="str">
        <f>+Separar!I38</f>
        <v>N</v>
      </c>
      <c r="J25" s="16" t="str">
        <f>+Separar!J38</f>
        <v>N</v>
      </c>
      <c r="K25" s="16" t="str">
        <f>+Separar!K38</f>
        <v>N</v>
      </c>
      <c r="W25" s="24" t="s">
        <v>55</v>
      </c>
      <c r="X25" s="16" t="s">
        <v>44</v>
      </c>
      <c r="Y25" s="16" t="s">
        <v>44</v>
      </c>
      <c r="Z25" s="48" t="s">
        <v>90</v>
      </c>
      <c r="AA25" s="48" t="s">
        <v>91</v>
      </c>
      <c r="AB25" s="48" t="s">
        <v>92</v>
      </c>
      <c r="AC25" s="16" t="s">
        <v>44</v>
      </c>
      <c r="AD25" s="16" t="s">
        <v>44</v>
      </c>
      <c r="AE25" s="16" t="s">
        <v>44</v>
      </c>
      <c r="AF25" s="16" t="s">
        <v>44</v>
      </c>
      <c r="AG25" s="16" t="s">
        <v>44</v>
      </c>
    </row>
    <row r="26" spans="1:33" x14ac:dyDescent="0.3">
      <c r="A26" s="23">
        <v>9.9</v>
      </c>
      <c r="B26" s="8" t="str">
        <f>+Separar!B37</f>
        <v>S</v>
      </c>
      <c r="C26" s="8" t="str">
        <f>+Separar!C37</f>
        <v>S</v>
      </c>
      <c r="D26" s="8" t="str">
        <f>+Separar!D37</f>
        <v>S</v>
      </c>
      <c r="E26" s="8" t="str">
        <f>+Separar!E37</f>
        <v>S</v>
      </c>
      <c r="F26" s="8" t="str">
        <f>+Separar!F37</f>
        <v>S</v>
      </c>
      <c r="G26" s="16" t="str">
        <f>+Separar!G37</f>
        <v>N</v>
      </c>
      <c r="H26" s="8" t="str">
        <f>+Separar!H37</f>
        <v>S</v>
      </c>
      <c r="I26" s="8" t="str">
        <f>+Separar!I37</f>
        <v>S</v>
      </c>
      <c r="J26" s="16" t="str">
        <f>+Separar!J37</f>
        <v>N</v>
      </c>
      <c r="K26" s="16" t="str">
        <f>+Separar!K37</f>
        <v>N</v>
      </c>
      <c r="W26" s="23">
        <v>9.9</v>
      </c>
      <c r="X26" s="8" t="s">
        <v>43</v>
      </c>
      <c r="Y26" s="8" t="s">
        <v>43</v>
      </c>
      <c r="Z26" s="8" t="s">
        <v>43</v>
      </c>
      <c r="AA26" s="8" t="s">
        <v>43</v>
      </c>
      <c r="AB26" s="8" t="s">
        <v>43</v>
      </c>
      <c r="AC26" s="16" t="s">
        <v>44</v>
      </c>
      <c r="AD26" s="8" t="s">
        <v>43</v>
      </c>
      <c r="AE26" s="8" t="s">
        <v>43</v>
      </c>
      <c r="AF26" s="16" t="s">
        <v>44</v>
      </c>
      <c r="AG26" s="16" t="s">
        <v>44</v>
      </c>
    </row>
    <row r="27" spans="1:33" x14ac:dyDescent="0.3">
      <c r="A27" s="23">
        <v>8.8000000000000007</v>
      </c>
      <c r="B27" s="8" t="str">
        <f>+Separar!B36</f>
        <v>S</v>
      </c>
      <c r="C27" s="8" t="str">
        <f>+Separar!C36</f>
        <v>S</v>
      </c>
      <c r="D27" s="8" t="str">
        <f>+Separar!D36</f>
        <v>S</v>
      </c>
      <c r="E27" s="8" t="str">
        <f>+Separar!E36</f>
        <v>S</v>
      </c>
      <c r="F27" s="8" t="str">
        <f>+Separar!F36</f>
        <v>S</v>
      </c>
      <c r="G27" s="16" t="str">
        <f>+Separar!G36</f>
        <v>S</v>
      </c>
      <c r="H27" s="8" t="str">
        <f>+Separar!H36</f>
        <v>S</v>
      </c>
      <c r="I27" s="8" t="str">
        <f>+Separar!I36</f>
        <v>S</v>
      </c>
      <c r="J27" s="16" t="s">
        <v>44</v>
      </c>
      <c r="K27" s="16" t="s">
        <v>44</v>
      </c>
      <c r="W27" s="23">
        <v>8.8000000000000007</v>
      </c>
      <c r="X27" s="8" t="s">
        <v>43</v>
      </c>
      <c r="Y27" s="8" t="s">
        <v>43</v>
      </c>
      <c r="Z27" s="8" t="s">
        <v>43</v>
      </c>
      <c r="AA27" s="8" t="s">
        <v>43</v>
      </c>
      <c r="AB27" s="8" t="s">
        <v>43</v>
      </c>
      <c r="AC27" s="16" t="s">
        <v>43</v>
      </c>
      <c r="AD27" s="8" t="s">
        <v>43</v>
      </c>
      <c r="AE27" s="8" t="s">
        <v>43</v>
      </c>
      <c r="AF27" s="16" t="s">
        <v>44</v>
      </c>
      <c r="AG27" s="16" t="s">
        <v>44</v>
      </c>
    </row>
    <row r="28" spans="1:33" x14ac:dyDescent="0.3">
      <c r="A28" s="23">
        <v>7.7</v>
      </c>
      <c r="B28" s="8" t="str">
        <f>+Separar!B35</f>
        <v>S</v>
      </c>
      <c r="C28" s="8" t="str">
        <f>+Separar!C35</f>
        <v>S</v>
      </c>
      <c r="D28" s="8" t="str">
        <f>+Separar!D35</f>
        <v>S</v>
      </c>
      <c r="E28" s="8" t="str">
        <f>+Separar!E35</f>
        <v>S</v>
      </c>
      <c r="F28" s="8" t="str">
        <f>+Separar!F35</f>
        <v>S</v>
      </c>
      <c r="G28" s="8" t="str">
        <f>+Separar!G35</f>
        <v>S</v>
      </c>
      <c r="H28" s="16" t="str">
        <f>+Separar!H35</f>
        <v>N</v>
      </c>
      <c r="I28" s="16" t="str">
        <f>+Separar!I35</f>
        <v>N</v>
      </c>
      <c r="J28" s="16" t="str">
        <f>+Separar!J35</f>
        <v>N</v>
      </c>
      <c r="K28" s="16" t="str">
        <f>+Separar!K35</f>
        <v>N</v>
      </c>
      <c r="W28" s="23">
        <v>7.7</v>
      </c>
      <c r="X28" s="8" t="s">
        <v>43</v>
      </c>
      <c r="Y28" s="8" t="s">
        <v>43</v>
      </c>
      <c r="Z28" s="8" t="s">
        <v>43</v>
      </c>
      <c r="AA28" s="8" t="s">
        <v>43</v>
      </c>
      <c r="AB28" s="8" t="s">
        <v>43</v>
      </c>
      <c r="AC28" s="8" t="s">
        <v>43</v>
      </c>
      <c r="AD28" s="16" t="s">
        <v>44</v>
      </c>
      <c r="AE28" s="16" t="s">
        <v>44</v>
      </c>
      <c r="AF28" s="16" t="s">
        <v>44</v>
      </c>
      <c r="AG28" s="16" t="s">
        <v>44</v>
      </c>
    </row>
    <row r="29" spans="1:33" x14ac:dyDescent="0.3">
      <c r="A29" s="23">
        <v>6.6</v>
      </c>
      <c r="B29" s="16" t="str">
        <f>+Separar!B34</f>
        <v>S</v>
      </c>
      <c r="C29" s="16" t="str">
        <f>+Separar!C34</f>
        <v>S</v>
      </c>
      <c r="D29" s="16" t="str">
        <f>+Separar!D34</f>
        <v>S</v>
      </c>
      <c r="E29" s="16" t="str">
        <f>+Separar!E34</f>
        <v>S</v>
      </c>
      <c r="F29" s="16" t="str">
        <f>+Separar!F34</f>
        <v>S</v>
      </c>
      <c r="G29" s="16" t="str">
        <f>+Separar!G34</f>
        <v>N</v>
      </c>
      <c r="H29" s="16" t="str">
        <f>+Separar!H34</f>
        <v>N</v>
      </c>
      <c r="I29" s="16" t="str">
        <f>+Separar!I34</f>
        <v>N</v>
      </c>
      <c r="J29" s="16" t="str">
        <f>+Separar!J34</f>
        <v>N</v>
      </c>
      <c r="K29" s="16" t="str">
        <f>+Separar!K34</f>
        <v>N</v>
      </c>
      <c r="W29" s="23">
        <v>6.6</v>
      </c>
      <c r="X29" s="16" t="s">
        <v>43</v>
      </c>
      <c r="Y29" s="16" t="s">
        <v>43</v>
      </c>
      <c r="Z29" s="16" t="s">
        <v>43</v>
      </c>
      <c r="AA29" s="16" t="s">
        <v>43</v>
      </c>
      <c r="AB29" s="16" t="s">
        <v>43</v>
      </c>
      <c r="AC29" s="16" t="s">
        <v>44</v>
      </c>
      <c r="AD29" s="16" t="s">
        <v>44</v>
      </c>
      <c r="AE29" s="16" t="s">
        <v>44</v>
      </c>
      <c r="AF29" s="16" t="s">
        <v>44</v>
      </c>
      <c r="AG29" s="16" t="s">
        <v>44</v>
      </c>
    </row>
    <row r="30" spans="1:33" x14ac:dyDescent="0.3">
      <c r="A30" s="23">
        <v>5.5</v>
      </c>
      <c r="B30" s="16" t="str">
        <f>+Separar!B33</f>
        <v>N</v>
      </c>
      <c r="C30" s="16" t="str">
        <f>+Separar!C33</f>
        <v>N</v>
      </c>
      <c r="D30" s="16" t="str">
        <f>+Separar!D33</f>
        <v>N</v>
      </c>
      <c r="E30" s="16" t="str">
        <f>+Separar!E33</f>
        <v>N</v>
      </c>
      <c r="F30" s="16" t="str">
        <f>+Separar!F33</f>
        <v>N</v>
      </c>
      <c r="G30" s="16" t="str">
        <f>+Separar!G33</f>
        <v>N</v>
      </c>
      <c r="H30" s="16" t="str">
        <f>+Separar!H33</f>
        <v>N</v>
      </c>
      <c r="I30" s="16" t="str">
        <f>+Separar!I33</f>
        <v>N</v>
      </c>
      <c r="J30" s="16" t="str">
        <f>+Separar!J33</f>
        <v>N</v>
      </c>
      <c r="K30" s="16" t="str">
        <f>+Separar!K33</f>
        <v>N</v>
      </c>
      <c r="W30" s="23">
        <v>5.5</v>
      </c>
      <c r="X30" s="16" t="s">
        <v>44</v>
      </c>
      <c r="Y30" s="16" t="s">
        <v>44</v>
      </c>
      <c r="Z30" s="16" t="s">
        <v>44</v>
      </c>
      <c r="AA30" s="16" t="s">
        <v>44</v>
      </c>
      <c r="AB30" s="16" t="s">
        <v>44</v>
      </c>
      <c r="AC30" s="16" t="s">
        <v>44</v>
      </c>
      <c r="AD30" s="16" t="s">
        <v>44</v>
      </c>
      <c r="AE30" s="16" t="s">
        <v>44</v>
      </c>
      <c r="AF30" s="16" t="s">
        <v>44</v>
      </c>
      <c r="AG30" s="16" t="s">
        <v>44</v>
      </c>
    </row>
    <row r="31" spans="1:33" x14ac:dyDescent="0.3">
      <c r="A31" s="23">
        <v>4.4000000000000004</v>
      </c>
      <c r="B31" s="16" t="str">
        <f>+Separar!B32</f>
        <v>N</v>
      </c>
      <c r="C31" s="16" t="str">
        <f>+Separar!C32</f>
        <v>N</v>
      </c>
      <c r="D31" s="16" t="str">
        <f>+Separar!D32</f>
        <v>N</v>
      </c>
      <c r="E31" s="16" t="str">
        <f>+Separar!E32</f>
        <v>S</v>
      </c>
      <c r="F31" s="16" t="str">
        <f>+Separar!F32</f>
        <v>S</v>
      </c>
      <c r="G31" s="16" t="str">
        <f>+Separar!G32</f>
        <v>N</v>
      </c>
      <c r="H31" s="16" t="str">
        <f>+Separar!H32</f>
        <v>N</v>
      </c>
      <c r="I31" s="16" t="str">
        <f>+Separar!I32</f>
        <v>N</v>
      </c>
      <c r="J31" s="16" t="str">
        <f>+Separar!J32</f>
        <v>N</v>
      </c>
      <c r="K31" s="16" t="str">
        <f>+Separar!K32</f>
        <v>N</v>
      </c>
      <c r="W31" s="23">
        <v>4.4000000000000004</v>
      </c>
      <c r="X31" s="16" t="s">
        <v>44</v>
      </c>
      <c r="Y31" s="16" t="s">
        <v>44</v>
      </c>
      <c r="Z31" s="48" t="s">
        <v>94</v>
      </c>
      <c r="AA31" s="16" t="s">
        <v>43</v>
      </c>
      <c r="AB31" s="16" t="s">
        <v>43</v>
      </c>
      <c r="AC31" s="16" t="s">
        <v>44</v>
      </c>
      <c r="AD31" s="16" t="s">
        <v>44</v>
      </c>
      <c r="AE31" s="16" t="s">
        <v>44</v>
      </c>
      <c r="AF31" s="16" t="s">
        <v>44</v>
      </c>
      <c r="AG31" s="16" t="s">
        <v>44</v>
      </c>
    </row>
    <row r="32" spans="1:33" x14ac:dyDescent="0.3">
      <c r="A32" s="23">
        <v>3.3</v>
      </c>
      <c r="B32" s="16" t="str">
        <f>+Separar!B31</f>
        <v>S</v>
      </c>
      <c r="C32" s="16" t="str">
        <f>+Separar!C31</f>
        <v>S</v>
      </c>
      <c r="D32" s="16" t="str">
        <f>+Separar!D31</f>
        <v>S</v>
      </c>
      <c r="E32" s="16" t="str">
        <f>+Separar!E31</f>
        <v>S</v>
      </c>
      <c r="F32" s="16" t="str">
        <f>+Separar!F31</f>
        <v>S</v>
      </c>
      <c r="G32" s="16" t="str">
        <f>+Separar!G31</f>
        <v>S</v>
      </c>
      <c r="H32" s="16" t="str">
        <f>+Separar!H31</f>
        <v>N</v>
      </c>
      <c r="I32" s="16" t="str">
        <f>+Separar!I31</f>
        <v>N</v>
      </c>
      <c r="J32" s="16" t="str">
        <f>+Separar!J31</f>
        <v>N</v>
      </c>
      <c r="K32" s="16" t="str">
        <f>+Separar!K31</f>
        <v>N</v>
      </c>
      <c r="W32" s="23">
        <v>3.3</v>
      </c>
      <c r="X32" s="48" t="s">
        <v>93</v>
      </c>
      <c r="Y32" s="16" t="s">
        <v>43</v>
      </c>
      <c r="Z32" s="16" t="s">
        <v>43</v>
      </c>
      <c r="AA32" s="16" t="s">
        <v>43</v>
      </c>
      <c r="AB32" s="16" t="s">
        <v>43</v>
      </c>
      <c r="AC32" s="16" t="s">
        <v>43</v>
      </c>
      <c r="AD32" s="16" t="s">
        <v>44</v>
      </c>
      <c r="AE32" s="16" t="s">
        <v>44</v>
      </c>
      <c r="AF32" s="16" t="s">
        <v>44</v>
      </c>
      <c r="AG32" s="16" t="s">
        <v>44</v>
      </c>
    </row>
    <row r="33" spans="1:33" x14ac:dyDescent="0.3">
      <c r="A33" s="23">
        <v>2.2000000000000002</v>
      </c>
      <c r="B33" s="16" t="str">
        <f>+Separar!B30</f>
        <v>S</v>
      </c>
      <c r="C33" s="16" t="str">
        <f>+Separar!C30</f>
        <v>S</v>
      </c>
      <c r="D33" s="16" t="str">
        <f>+Separar!D30</f>
        <v>S</v>
      </c>
      <c r="E33" s="16" t="str">
        <f>+Separar!E30</f>
        <v>S</v>
      </c>
      <c r="F33" s="16" t="str">
        <f>+Separar!F30</f>
        <v>S</v>
      </c>
      <c r="G33" s="16" t="str">
        <f>+Separar!G30</f>
        <v>S</v>
      </c>
      <c r="H33" s="16" t="str">
        <f>+Separar!H30</f>
        <v>N</v>
      </c>
      <c r="I33" s="16" t="str">
        <f>+Separar!I30</f>
        <v>N</v>
      </c>
      <c r="J33" s="16" t="str">
        <f>+Separar!J30</f>
        <v>N</v>
      </c>
      <c r="K33" s="16" t="str">
        <f>+Separar!K30</f>
        <v>N</v>
      </c>
      <c r="W33" s="23">
        <v>2.2000000000000002</v>
      </c>
      <c r="X33" s="16" t="s">
        <v>43</v>
      </c>
      <c r="Y33" s="16" t="s">
        <v>43</v>
      </c>
      <c r="Z33" s="16" t="s">
        <v>43</v>
      </c>
      <c r="AA33" s="16" t="s">
        <v>43</v>
      </c>
      <c r="AB33" s="16" t="s">
        <v>43</v>
      </c>
      <c r="AC33" s="16" t="s">
        <v>43</v>
      </c>
      <c r="AD33" s="16" t="s">
        <v>44</v>
      </c>
      <c r="AE33" s="16" t="s">
        <v>44</v>
      </c>
      <c r="AF33" s="16" t="s">
        <v>44</v>
      </c>
      <c r="AG33" s="16" t="s">
        <v>44</v>
      </c>
    </row>
    <row r="34" spans="1:33" x14ac:dyDescent="0.3">
      <c r="A34" s="54" t="s">
        <v>56</v>
      </c>
      <c r="B34" s="54"/>
      <c r="C34" s="54"/>
      <c r="D34" s="54"/>
      <c r="E34" s="54"/>
      <c r="F34" s="54"/>
      <c r="G34" s="54"/>
      <c r="H34" s="54"/>
      <c r="I34" s="54"/>
      <c r="J34" s="54"/>
      <c r="K34" s="54"/>
      <c r="W34" s="54" t="s">
        <v>99</v>
      </c>
      <c r="X34" s="54"/>
      <c r="Y34" s="54"/>
      <c r="Z34" s="54"/>
      <c r="AA34" s="54"/>
      <c r="AB34" s="54"/>
      <c r="AC34" s="54"/>
      <c r="AD34" s="54"/>
      <c r="AE34" s="54"/>
      <c r="AF34" s="54"/>
      <c r="AG34" s="54"/>
    </row>
    <row r="35" spans="1:33" ht="14.4" customHeight="1" x14ac:dyDescent="0.3">
      <c r="A35" s="53" t="s">
        <v>60</v>
      </c>
      <c r="B35" s="17" t="s">
        <v>39</v>
      </c>
      <c r="C35" s="55" t="s">
        <v>57</v>
      </c>
      <c r="D35" s="55"/>
      <c r="E35" s="55"/>
      <c r="F35" s="55"/>
      <c r="G35" s="55"/>
      <c r="H35" s="55"/>
      <c r="I35" s="55"/>
      <c r="J35" s="55"/>
      <c r="K35" s="55"/>
      <c r="W35" s="53" t="s">
        <v>60</v>
      </c>
      <c r="X35" s="17" t="s">
        <v>39</v>
      </c>
      <c r="Y35" s="55" t="s">
        <v>57</v>
      </c>
      <c r="Z35" s="55"/>
      <c r="AA35" s="55"/>
      <c r="AB35" s="55"/>
      <c r="AC35" s="55"/>
      <c r="AD35" s="55"/>
      <c r="AE35" s="55"/>
      <c r="AF35" s="55"/>
      <c r="AG35" s="55"/>
    </row>
    <row r="36" spans="1:33" x14ac:dyDescent="0.3">
      <c r="A36" s="53"/>
      <c r="B36" s="18" t="s">
        <v>41</v>
      </c>
      <c r="C36" s="56" t="s">
        <v>35</v>
      </c>
      <c r="D36" s="56"/>
      <c r="E36" s="56"/>
      <c r="F36" s="56"/>
      <c r="G36" s="56"/>
      <c r="H36" s="56"/>
      <c r="I36" s="56"/>
      <c r="J36" s="56"/>
      <c r="K36" s="56"/>
      <c r="W36" s="53"/>
      <c r="X36" s="18" t="s">
        <v>41</v>
      </c>
      <c r="Y36" s="56" t="s">
        <v>35</v>
      </c>
      <c r="Z36" s="56"/>
      <c r="AA36" s="56"/>
      <c r="AB36" s="56"/>
      <c r="AC36" s="56"/>
      <c r="AD36" s="56"/>
      <c r="AE36" s="56"/>
      <c r="AF36" s="56"/>
      <c r="AG36" s="56"/>
    </row>
    <row r="37" spans="1:33" x14ac:dyDescent="0.3">
      <c r="A37" s="53"/>
      <c r="B37" s="19" t="s">
        <v>40</v>
      </c>
      <c r="C37" s="57" t="s">
        <v>123</v>
      </c>
      <c r="D37" s="57"/>
      <c r="E37" s="57"/>
      <c r="F37" s="57"/>
      <c r="G37" s="57"/>
      <c r="H37" s="57"/>
      <c r="I37" s="57"/>
      <c r="J37" s="57"/>
      <c r="K37" s="57"/>
      <c r="W37" s="53"/>
      <c r="X37" s="19" t="s">
        <v>40</v>
      </c>
      <c r="Y37" s="57" t="s">
        <v>123</v>
      </c>
      <c r="Z37" s="57"/>
      <c r="AA37" s="57"/>
      <c r="AB37" s="57"/>
      <c r="AC37" s="57"/>
      <c r="AD37" s="57"/>
      <c r="AE37" s="57"/>
      <c r="AF37" s="57"/>
      <c r="AG37" s="57"/>
    </row>
    <row r="38" spans="1:33" x14ac:dyDescent="0.3">
      <c r="A38" s="53"/>
      <c r="B38" s="20" t="s">
        <v>43</v>
      </c>
      <c r="C38" s="58" t="s">
        <v>58</v>
      </c>
      <c r="D38" s="58"/>
      <c r="E38" s="58"/>
      <c r="F38" s="58"/>
      <c r="G38" s="58"/>
      <c r="H38" s="58"/>
      <c r="I38" s="58"/>
      <c r="J38" s="58"/>
      <c r="K38" s="58"/>
      <c r="W38" s="53"/>
      <c r="X38" s="20" t="s">
        <v>43</v>
      </c>
      <c r="Y38" s="58" t="s">
        <v>58</v>
      </c>
      <c r="Z38" s="58"/>
      <c r="AA38" s="58"/>
      <c r="AB38" s="58"/>
      <c r="AC38" s="58"/>
      <c r="AD38" s="58"/>
      <c r="AE38" s="58"/>
      <c r="AF38" s="58"/>
      <c r="AG38" s="58"/>
    </row>
    <row r="39" spans="1:33" x14ac:dyDescent="0.3">
      <c r="A39" s="53"/>
      <c r="B39" s="21" t="s">
        <v>44</v>
      </c>
      <c r="C39" s="59" t="s">
        <v>59</v>
      </c>
      <c r="D39" s="59"/>
      <c r="E39" s="59"/>
      <c r="F39" s="59"/>
      <c r="G39" s="59"/>
      <c r="H39" s="59"/>
      <c r="I39" s="59"/>
      <c r="J39" s="59"/>
      <c r="K39" s="59"/>
      <c r="W39" s="53"/>
      <c r="X39" s="21" t="s">
        <v>44</v>
      </c>
      <c r="Y39" s="59" t="s">
        <v>59</v>
      </c>
      <c r="Z39" s="59"/>
      <c r="AA39" s="59"/>
      <c r="AB39" s="59"/>
      <c r="AC39" s="59"/>
      <c r="AD39" s="59"/>
      <c r="AE39" s="59"/>
      <c r="AF39" s="59"/>
      <c r="AG39" s="59"/>
    </row>
    <row r="40" spans="1:33" x14ac:dyDescent="0.3">
      <c r="A40" s="53"/>
      <c r="B40" s="26" t="s">
        <v>42</v>
      </c>
      <c r="C40" s="52" t="s">
        <v>97</v>
      </c>
      <c r="D40" s="52"/>
      <c r="E40" s="52"/>
      <c r="F40" s="52"/>
      <c r="G40" s="52"/>
      <c r="H40" s="52"/>
      <c r="I40" s="52"/>
      <c r="J40" s="52"/>
      <c r="K40" s="52"/>
      <c r="W40" s="53"/>
      <c r="X40" s="26" t="s">
        <v>42</v>
      </c>
      <c r="Y40" s="52" t="s">
        <v>97</v>
      </c>
      <c r="Z40" s="52"/>
      <c r="AA40" s="52"/>
      <c r="AB40" s="52"/>
      <c r="AC40" s="52"/>
      <c r="AD40" s="52"/>
      <c r="AE40" s="52"/>
      <c r="AF40" s="52"/>
      <c r="AG40" s="52"/>
    </row>
  </sheetData>
  <mergeCells count="17">
    <mergeCell ref="M4:P10"/>
    <mergeCell ref="A34:K34"/>
    <mergeCell ref="A35:A40"/>
    <mergeCell ref="C35:K35"/>
    <mergeCell ref="C36:K36"/>
    <mergeCell ref="C37:K37"/>
    <mergeCell ref="C38:K38"/>
    <mergeCell ref="C39:K39"/>
    <mergeCell ref="C40:K40"/>
    <mergeCell ref="W34:AG34"/>
    <mergeCell ref="W35:W40"/>
    <mergeCell ref="Y35:AG35"/>
    <mergeCell ref="Y36:AG36"/>
    <mergeCell ref="Y37:AG37"/>
    <mergeCell ref="Y38:AG38"/>
    <mergeCell ref="Y39:AG39"/>
    <mergeCell ref="Y40:AG40"/>
  </mergeCells>
  <conditionalFormatting sqref="B32">
    <cfRule type="cellIs" dxfId="131" priority="82" operator="equal">
      <formula>"S"</formula>
    </cfRule>
  </conditionalFormatting>
  <conditionalFormatting sqref="B38">
    <cfRule type="cellIs" dxfId="130" priority="103" operator="equal">
      <formula>"S"</formula>
    </cfRule>
  </conditionalFormatting>
  <conditionalFormatting sqref="B35:C35">
    <cfRule type="cellIs" dxfId="129" priority="101" operator="equal">
      <formula>"Q"</formula>
    </cfRule>
    <cfRule type="cellIs" dxfId="128" priority="102" operator="equal">
      <formula>"P"</formula>
    </cfRule>
    <cfRule type="cellIs" dxfId="127" priority="100" operator="equal">
      <formula>"D"</formula>
    </cfRule>
  </conditionalFormatting>
  <conditionalFormatting sqref="B33:G33">
    <cfRule type="cellIs" dxfId="126" priority="83" operator="equal">
      <formula>"S"</formula>
    </cfRule>
  </conditionalFormatting>
  <conditionalFormatting sqref="B3:H4">
    <cfRule type="cellIs" dxfId="125" priority="117" operator="equal">
      <formula>"P"</formula>
    </cfRule>
    <cfRule type="cellIs" dxfId="124" priority="116" operator="equal">
      <formula>"Q"</formula>
    </cfRule>
    <cfRule type="cellIs" dxfId="123" priority="115" operator="equal">
      <formula>"D"</formula>
    </cfRule>
  </conditionalFormatting>
  <conditionalFormatting sqref="B2:K11">
    <cfRule type="containsText" dxfId="122" priority="94" operator="containsText" text="R">
      <formula>NOT(ISERROR(SEARCH("R",B2)))</formula>
    </cfRule>
    <cfRule type="cellIs" dxfId="121" priority="93" operator="equal">
      <formula>"P"</formula>
    </cfRule>
    <cfRule type="cellIs" dxfId="120" priority="92" operator="equal">
      <formula>"Q"</formula>
    </cfRule>
    <cfRule type="cellIs" dxfId="119" priority="91" operator="equal">
      <formula>"D"</formula>
    </cfRule>
    <cfRule type="cellIs" dxfId="118" priority="97" operator="equal">
      <formula>"P"</formula>
    </cfRule>
    <cfRule type="cellIs" dxfId="117" priority="96" operator="equal">
      <formula>"Q"</formula>
    </cfRule>
    <cfRule type="cellIs" dxfId="116" priority="95" operator="equal">
      <formula>"D"</formula>
    </cfRule>
  </conditionalFormatting>
  <conditionalFormatting sqref="B14:K21">
    <cfRule type="cellIs" dxfId="115" priority="90" operator="equal">
      <formula>"P"</formula>
    </cfRule>
    <cfRule type="cellIs" dxfId="114" priority="89" operator="equal">
      <formula>"Q"</formula>
    </cfRule>
    <cfRule type="containsText" dxfId="113" priority="87" operator="containsText" text="R">
      <formula>NOT(ISERROR(SEARCH("R",B14)))</formula>
    </cfRule>
    <cfRule type="cellIs" dxfId="112" priority="86" operator="equal">
      <formula>"P"</formula>
    </cfRule>
    <cfRule type="cellIs" dxfId="111" priority="85" operator="equal">
      <formula>"Q"</formula>
    </cfRule>
    <cfRule type="cellIs" dxfId="110" priority="84" operator="equal">
      <formula>"D"</formula>
    </cfRule>
    <cfRule type="cellIs" dxfId="109" priority="88" operator="equal">
      <formula>"D"</formula>
    </cfRule>
  </conditionalFormatting>
  <conditionalFormatting sqref="B24:K24">
    <cfRule type="cellIs" dxfId="108" priority="114" operator="equal">
      <formula>"S"</formula>
    </cfRule>
  </conditionalFormatting>
  <conditionalFormatting sqref="B26:K29">
    <cfRule type="cellIs" dxfId="107" priority="98" operator="equal">
      <formula>"S"</formula>
    </cfRule>
  </conditionalFormatting>
  <conditionalFormatting sqref="B32:K33">
    <cfRule type="cellIs" dxfId="106" priority="104" operator="equal">
      <formula>"S"</formula>
    </cfRule>
  </conditionalFormatting>
  <conditionalFormatting sqref="C35:K35">
    <cfRule type="containsText" dxfId="105" priority="99" operator="containsText" text="Pedir">
      <formula>NOT(ISERROR(SEARCH("Pedir",C35)))</formula>
    </cfRule>
  </conditionalFormatting>
  <conditionalFormatting sqref="E31:F31">
    <cfRule type="cellIs" dxfId="104" priority="80" operator="equal">
      <formula>"S"</formula>
    </cfRule>
  </conditionalFormatting>
  <conditionalFormatting sqref="J27:K27">
    <cfRule type="cellIs" dxfId="103" priority="108" operator="equal">
      <formula>"P"</formula>
    </cfRule>
    <cfRule type="cellIs" dxfId="102" priority="107" operator="equal">
      <formula>"Q"</formula>
    </cfRule>
    <cfRule type="cellIs" dxfId="101" priority="106" operator="equal">
      <formula>"D"</formula>
    </cfRule>
  </conditionalFormatting>
  <conditionalFormatting sqref="K24">
    <cfRule type="cellIs" dxfId="100" priority="111" operator="equal">
      <formula>"P"</formula>
    </cfRule>
    <cfRule type="cellIs" dxfId="99" priority="110" operator="equal">
      <formula>"Q"</formula>
    </cfRule>
    <cfRule type="cellIs" dxfId="98" priority="109" operator="equal">
      <formula>"D"</formula>
    </cfRule>
  </conditionalFormatting>
  <conditionalFormatting sqref="X16:X17">
    <cfRule type="cellIs" dxfId="97" priority="23" operator="equal">
      <formula>"Q"</formula>
    </cfRule>
    <cfRule type="cellIs" dxfId="96" priority="24" operator="equal">
      <formula>"P"</formula>
    </cfRule>
    <cfRule type="containsText" dxfId="95" priority="25" operator="containsText" text="R">
      <formula>NOT(ISERROR(SEARCH("R",X16)))</formula>
    </cfRule>
    <cfRule type="cellIs" dxfId="94" priority="26" operator="equal">
      <formula>"D"</formula>
    </cfRule>
    <cfRule type="cellIs" dxfId="93" priority="22" operator="equal">
      <formula>"D"</formula>
    </cfRule>
    <cfRule type="cellIs" dxfId="92" priority="28" operator="equal">
      <formula>"P"</formula>
    </cfRule>
    <cfRule type="cellIs" dxfId="91" priority="27" operator="equal">
      <formula>"Q"</formula>
    </cfRule>
  </conditionalFormatting>
  <conditionalFormatting sqref="X32">
    <cfRule type="cellIs" dxfId="90" priority="2" operator="equal">
      <formula>"Q"</formula>
    </cfRule>
    <cfRule type="cellIs" dxfId="89" priority="3" operator="equal">
      <formula>"P"</formula>
    </cfRule>
    <cfRule type="containsText" dxfId="88" priority="4" operator="containsText" text="R">
      <formula>NOT(ISERROR(SEARCH("R",X32)))</formula>
    </cfRule>
    <cfRule type="cellIs" dxfId="87" priority="5" operator="equal">
      <formula>"D"</formula>
    </cfRule>
    <cfRule type="cellIs" dxfId="86" priority="6" operator="equal">
      <formula>"Q"</formula>
    </cfRule>
    <cfRule type="cellIs" dxfId="85" priority="7" operator="equal">
      <formula>"P"</formula>
    </cfRule>
    <cfRule type="cellIs" dxfId="84" priority="1" operator="equal">
      <formula>"D"</formula>
    </cfRule>
  </conditionalFormatting>
  <conditionalFormatting sqref="X38">
    <cfRule type="cellIs" dxfId="83" priority="66" operator="equal">
      <formula>"S"</formula>
    </cfRule>
  </conditionalFormatting>
  <conditionalFormatting sqref="X35:Y35">
    <cfRule type="cellIs" dxfId="82" priority="65" operator="equal">
      <formula>"P"</formula>
    </cfRule>
    <cfRule type="cellIs" dxfId="81" priority="63" operator="equal">
      <formula>"D"</formula>
    </cfRule>
    <cfRule type="cellIs" dxfId="80" priority="64" operator="equal">
      <formula>"Q"</formula>
    </cfRule>
  </conditionalFormatting>
  <conditionalFormatting sqref="X3:AD4">
    <cfRule type="cellIs" dxfId="79" priority="77" operator="equal">
      <formula>"D"</formula>
    </cfRule>
    <cfRule type="cellIs" dxfId="78" priority="78" operator="equal">
      <formula>"Q"</formula>
    </cfRule>
    <cfRule type="cellIs" dxfId="77" priority="79" operator="equal">
      <formula>"P"</formula>
    </cfRule>
  </conditionalFormatting>
  <conditionalFormatting sqref="X2:AG11">
    <cfRule type="cellIs" dxfId="76" priority="56" operator="equal">
      <formula>"P"</formula>
    </cfRule>
    <cfRule type="cellIs" dxfId="75" priority="55" operator="equal">
      <formula>"Q"</formula>
    </cfRule>
    <cfRule type="cellIs" dxfId="74" priority="54" operator="equal">
      <formula>"D"</formula>
    </cfRule>
    <cfRule type="cellIs" dxfId="73" priority="58" operator="equal">
      <formula>"D"</formula>
    </cfRule>
    <cfRule type="cellIs" dxfId="72" priority="59" operator="equal">
      <formula>"Q"</formula>
    </cfRule>
    <cfRule type="cellIs" dxfId="71" priority="60" operator="equal">
      <formula>"P"</formula>
    </cfRule>
    <cfRule type="containsText" dxfId="70" priority="57" operator="containsText" text="R">
      <formula>NOT(ISERROR(SEARCH("R",X2)))</formula>
    </cfRule>
  </conditionalFormatting>
  <conditionalFormatting sqref="X14:AG14 X15:Z15 AD15:AG15 Y16:AF16 Y17:AG17 X18:AG21">
    <cfRule type="cellIs" dxfId="69" priority="51" operator="equal">
      <formula>"D"</formula>
    </cfRule>
    <cfRule type="cellIs" dxfId="68" priority="52" operator="equal">
      <formula>"Q"</formula>
    </cfRule>
    <cfRule type="cellIs" dxfId="67" priority="53" operator="equal">
      <formula>"P"</formula>
    </cfRule>
  </conditionalFormatting>
  <conditionalFormatting sqref="X14:AG15">
    <cfRule type="cellIs" dxfId="66" priority="42" operator="equal">
      <formula>"P"</formula>
    </cfRule>
    <cfRule type="cellIs" dxfId="65" priority="40" operator="equal">
      <formula>"D"</formula>
    </cfRule>
    <cfRule type="cellIs" dxfId="64" priority="41" operator="equal">
      <formula>"Q"</formula>
    </cfRule>
  </conditionalFormatting>
  <conditionalFormatting sqref="X18:AG21 X14:AG14 X15:Z15 AD15:AG15 Y16:AF16 Y17:AG17">
    <cfRule type="containsText" dxfId="63" priority="50" operator="containsText" text="R">
      <formula>NOT(ISERROR(SEARCH("R",X14)))</formula>
    </cfRule>
  </conditionalFormatting>
  <conditionalFormatting sqref="X18:AG21">
    <cfRule type="cellIs" dxfId="62" priority="47" operator="equal">
      <formula>"D"</formula>
    </cfRule>
    <cfRule type="cellIs" dxfId="61" priority="48" operator="equal">
      <formula>"Q"</formula>
    </cfRule>
    <cfRule type="cellIs" dxfId="60" priority="49" operator="equal">
      <formula>"P"</formula>
    </cfRule>
  </conditionalFormatting>
  <conditionalFormatting sqref="X24:AG24">
    <cfRule type="cellIs" dxfId="59" priority="76" operator="equal">
      <formula>"S"</formula>
    </cfRule>
  </conditionalFormatting>
  <conditionalFormatting sqref="X26:AG29">
    <cfRule type="cellIs" dxfId="58" priority="61" operator="equal">
      <formula>"S"</formula>
    </cfRule>
  </conditionalFormatting>
  <conditionalFormatting sqref="X33:AG33">
    <cfRule type="cellIs" dxfId="57" priority="46" operator="equal">
      <formula>"S"</formula>
    </cfRule>
  </conditionalFormatting>
  <conditionalFormatting sqref="Y16:AG17">
    <cfRule type="cellIs" dxfId="56" priority="33" operator="equal">
      <formula>"D"</formula>
    </cfRule>
    <cfRule type="cellIs" dxfId="55" priority="34" operator="equal">
      <formula>"Q"</formula>
    </cfRule>
    <cfRule type="cellIs" dxfId="54" priority="35" operator="equal">
      <formula>"P"</formula>
    </cfRule>
  </conditionalFormatting>
  <conditionalFormatting sqref="Y32:AG32">
    <cfRule type="cellIs" dxfId="53" priority="67" operator="equal">
      <formula>"S"</formula>
    </cfRule>
  </conditionalFormatting>
  <conditionalFormatting sqref="Y35:AG35">
    <cfRule type="containsText" dxfId="52" priority="62" operator="containsText" text="Pedir">
      <formula>NOT(ISERROR(SEARCH("Pedir",Y35)))</formula>
    </cfRule>
  </conditionalFormatting>
  <conditionalFormatting sqref="Z31">
    <cfRule type="cellIs" dxfId="51" priority="9" operator="equal">
      <formula>"Q"</formula>
    </cfRule>
    <cfRule type="cellIs" dxfId="50" priority="10" operator="equal">
      <formula>"P"</formula>
    </cfRule>
    <cfRule type="containsText" dxfId="49" priority="11" operator="containsText" text="R">
      <formula>NOT(ISERROR(SEARCH("R",Z31)))</formula>
    </cfRule>
    <cfRule type="cellIs" dxfId="48" priority="12" operator="equal">
      <formula>"D"</formula>
    </cfRule>
    <cfRule type="cellIs" dxfId="47" priority="13" operator="equal">
      <formula>"Q"</formula>
    </cfRule>
    <cfRule type="cellIs" dxfId="46" priority="14" operator="equal">
      <formula>"P"</formula>
    </cfRule>
    <cfRule type="cellIs" dxfId="45" priority="8" operator="equal">
      <formula>"D"</formula>
    </cfRule>
  </conditionalFormatting>
  <conditionalFormatting sqref="Z25:AB25">
    <cfRule type="cellIs" dxfId="44" priority="15" operator="equal">
      <formula>"D"</formula>
    </cfRule>
    <cfRule type="cellIs" dxfId="43" priority="16" operator="equal">
      <formula>"Q"</formula>
    </cfRule>
    <cfRule type="cellIs" dxfId="42" priority="21" operator="equal">
      <formula>"P"</formula>
    </cfRule>
    <cfRule type="cellIs" dxfId="41" priority="20" operator="equal">
      <formula>"Q"</formula>
    </cfRule>
    <cfRule type="cellIs" dxfId="40" priority="19" operator="equal">
      <formula>"D"</formula>
    </cfRule>
    <cfRule type="containsText" dxfId="39" priority="18" operator="containsText" text="R">
      <formula>NOT(ISERROR(SEARCH("R",Z25)))</formula>
    </cfRule>
    <cfRule type="cellIs" dxfId="38" priority="17" operator="equal">
      <formula>"P"</formula>
    </cfRule>
  </conditionalFormatting>
  <conditionalFormatting sqref="AA31:AB31">
    <cfRule type="cellIs" dxfId="37" priority="43" operator="equal">
      <formula>"S"</formula>
    </cfRule>
  </conditionalFormatting>
  <conditionalFormatting sqref="AA15:AC15">
    <cfRule type="cellIs" dxfId="36" priority="38" operator="equal">
      <formula>"P"</formula>
    </cfRule>
    <cfRule type="cellIs" dxfId="35" priority="37" operator="equal">
      <formula>"Q"</formula>
    </cfRule>
    <cfRule type="cellIs" dxfId="34" priority="36" operator="equal">
      <formula>"D"</formula>
    </cfRule>
    <cfRule type="containsText" dxfId="33" priority="39" operator="containsText" text="R">
      <formula>NOT(ISERROR(SEARCH("R",AA15)))</formula>
    </cfRule>
  </conditionalFormatting>
  <conditionalFormatting sqref="AF27:AG27">
    <cfRule type="cellIs" dxfId="32" priority="68" operator="equal">
      <formula>"D"</formula>
    </cfRule>
    <cfRule type="cellIs" dxfId="31" priority="69" operator="equal">
      <formula>"Q"</formula>
    </cfRule>
    <cfRule type="cellIs" dxfId="30" priority="70" operator="equal">
      <formula>"P"</formula>
    </cfRule>
  </conditionalFormatting>
  <conditionalFormatting sqref="AG16">
    <cfRule type="cellIs" dxfId="29" priority="31" operator="equal">
      <formula>"P"</formula>
    </cfRule>
    <cfRule type="cellIs" dxfId="28" priority="30" operator="equal">
      <formula>"Q"</formula>
    </cfRule>
    <cfRule type="containsText" dxfId="27" priority="32" operator="containsText" text="R">
      <formula>NOT(ISERROR(SEARCH("R",AG16)))</formula>
    </cfRule>
    <cfRule type="cellIs" dxfId="26" priority="29" operator="equal">
      <formula>"D"</formula>
    </cfRule>
  </conditionalFormatting>
  <conditionalFormatting sqref="AG24">
    <cfRule type="cellIs" dxfId="25" priority="72" operator="equal">
      <formula>"Q"</formula>
    </cfRule>
    <cfRule type="cellIs" dxfId="24" priority="73" operator="equal">
      <formula>"P"</formula>
    </cfRule>
    <cfRule type="cellIs" dxfId="23" priority="71" operator="equal">
      <formula>"D"</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5FE1A-3518-4ED3-AE86-E3D2B6F33489}">
  <sheetPr>
    <tabColor rgb="FFFFFF00"/>
  </sheetPr>
  <dimension ref="A1:Q51"/>
  <sheetViews>
    <sheetView zoomScale="96" zoomScaleNormal="130" workbookViewId="0">
      <pane ySplit="1" topLeftCell="A2" activePane="bottomLeft" state="frozen"/>
      <selection pane="bottomLeft"/>
    </sheetView>
  </sheetViews>
  <sheetFormatPr baseColWidth="10" defaultRowHeight="14.4" x14ac:dyDescent="0.3"/>
  <cols>
    <col min="1" max="1" width="13.5546875" bestFit="1" customWidth="1"/>
  </cols>
  <sheetData>
    <row r="1" spans="1:17" x14ac:dyDescent="0.3">
      <c r="A1" t="s">
        <v>4</v>
      </c>
      <c r="B1">
        <v>2</v>
      </c>
      <c r="C1">
        <v>3</v>
      </c>
      <c r="D1">
        <v>4</v>
      </c>
      <c r="E1">
        <v>5</v>
      </c>
      <c r="F1">
        <v>6</v>
      </c>
      <c r="G1">
        <v>7</v>
      </c>
      <c r="H1">
        <v>8</v>
      </c>
      <c r="I1">
        <v>9</v>
      </c>
      <c r="J1">
        <v>10</v>
      </c>
      <c r="K1" t="s">
        <v>5</v>
      </c>
      <c r="Q1" t="s">
        <v>122</v>
      </c>
    </row>
    <row r="2" spans="1:17" x14ac:dyDescent="0.3">
      <c r="A2">
        <v>5</v>
      </c>
      <c r="B2" s="3">
        <f>+prob!B2*'Valor esperado'!B2</f>
        <v>-1.1671876837846834E-4</v>
      </c>
      <c r="C2" s="3">
        <f>+prob!C2*'Valor esperado'!C2</f>
        <v>-8.6763975659071366E-5</v>
      </c>
      <c r="D2" s="3">
        <f>+prob!D2*'Valor esperado'!D2</f>
        <v>-5.5966740281924667E-5</v>
      </c>
      <c r="E2" s="3">
        <f>+prob!E2*'Valor esperado'!E2</f>
        <v>-2.1828830579753868E-5</v>
      </c>
      <c r="F2" s="3">
        <f>+prob!F2*'Valor esperado'!F2</f>
        <v>-1.0799616189714074E-6</v>
      </c>
      <c r="G2" s="3">
        <f>+prob!G2*'Valor esperado'!G2</f>
        <v>-1.0873686106886531E-4</v>
      </c>
      <c r="H2" s="3">
        <f>+prob!H2*'Valor esperado'!H2</f>
        <v>-1.7122740455456095E-4</v>
      </c>
      <c r="I2" s="3">
        <f>+prob!I2*'Valor esperado'!I2</f>
        <v>-2.4270828708052719E-4</v>
      </c>
      <c r="J2" s="3">
        <f>+prob!J2*'Valor esperado'!J2</f>
        <v>-1.0534476300912863E-3</v>
      </c>
      <c r="K2" s="3">
        <f>+prob!K2*'Valor esperado'!K2</f>
        <v>-1.755660780761442E-4</v>
      </c>
      <c r="P2" s="42" t="s">
        <v>114</v>
      </c>
      <c r="Q2" s="39">
        <f>+SUM(B2:K2)</f>
        <v>-2.0340445373895739E-3</v>
      </c>
    </row>
    <row r="3" spans="1:17" x14ac:dyDescent="0.3">
      <c r="A3">
        <f>+A2+1</f>
        <v>6</v>
      </c>
      <c r="B3" s="3">
        <f ca="1">+prob!B3*'Valor esperado'!B3</f>
        <v>-1.2813756710060984E-4</v>
      </c>
      <c r="C3" s="3">
        <f ca="1">+prob!C3*'Valor esperado'!C3</f>
        <v>-9.7670530731550645E-5</v>
      </c>
      <c r="D3" s="3">
        <f ca="1">+prob!D3*'Valor esperado'!D3</f>
        <v>-6.6378827425022589E-5</v>
      </c>
      <c r="E3" s="3">
        <f ca="1">+prob!E3*'Valor esperado'!E3</f>
        <v>-3.17851373055095E-5</v>
      </c>
      <c r="F3" s="3">
        <f ca="1">+prob!F3*'Valor esperado'!F3</f>
        <v>-1.1839631797791721E-5</v>
      </c>
      <c r="G3" s="3">
        <f ca="1">+prob!G3*'Valor esperado'!G3</f>
        <v>-1.3830924646035455E-4</v>
      </c>
      <c r="H3" s="3">
        <f ca="1">+prob!H3*'Valor esperado'!H3</f>
        <v>-1.9776229523967663E-4</v>
      </c>
      <c r="I3" s="3">
        <f ca="1">+prob!I3*'Valor esperado'!I3</f>
        <v>-2.6640027327967777E-4</v>
      </c>
      <c r="J3" s="3">
        <f ca="1">+prob!J3*'Valor esperado'!J3</f>
        <v>-1.1352524868291438E-3</v>
      </c>
      <c r="K3" s="3">
        <f ca="1">+prob!K3*'Valor esperado'!K3</f>
        <v>-1.9168234156936344E-4</v>
      </c>
      <c r="P3" s="42" t="s">
        <v>115</v>
      </c>
      <c r="Q3" s="39">
        <f t="shared" ref="Q3:Q16" ca="1" si="0">+SUM(B3:K3)</f>
        <v>-2.2652183377387006E-3</v>
      </c>
    </row>
    <row r="4" spans="1:17" x14ac:dyDescent="0.3">
      <c r="A4">
        <f t="shared" ref="A4:A16" si="1">+A3+1</f>
        <v>7</v>
      </c>
      <c r="B4" s="3">
        <f ca="1">+prob!B4*'Valor esperado'!B4</f>
        <v>-1.9878639575169113E-4</v>
      </c>
      <c r="C4" s="3">
        <f ca="1">+prob!C4*'Valor esperado'!C4</f>
        <v>-1.3943191971682042E-4</v>
      </c>
      <c r="D4" s="3">
        <f ca="1">+prob!D4*'Valor esperado'!D4</f>
        <v>-7.8328254900941066E-5</v>
      </c>
      <c r="E4" s="3">
        <f ca="1">+prob!E4*'Valor esperado'!E4</f>
        <v>-1.3238708972127238E-5</v>
      </c>
      <c r="F4" s="3">
        <f ca="1">+prob!F4*'Valor esperado'!F4</f>
        <v>5.3136717986091887E-5</v>
      </c>
      <c r="G4" s="3">
        <f ca="1">+prob!G4*'Valor esperado'!G4</f>
        <v>-1.252759209475244E-4</v>
      </c>
      <c r="H4" s="3">
        <f ca="1">+prob!H4*'Valor esperado'!H4</f>
        <v>-3.8344063491005858E-4</v>
      </c>
      <c r="I4" s="3">
        <f ca="1">+prob!I4*'Valor esperado'!I4</f>
        <v>-5.1955473916591108E-4</v>
      </c>
      <c r="J4" s="3">
        <f ca="1">+prob!J4*'Valor esperado'!J4</f>
        <v>-2.1448310615342948E-3</v>
      </c>
      <c r="K4" s="3">
        <f ca="1">+prob!K4*'Valor esperado'!K4</f>
        <v>-3.9083293343856768E-4</v>
      </c>
      <c r="P4" s="42" t="s">
        <v>116</v>
      </c>
      <c r="Q4" s="39">
        <f t="shared" ca="1" si="0"/>
        <v>-3.940583851351845E-3</v>
      </c>
    </row>
    <row r="5" spans="1:17" x14ac:dyDescent="0.3">
      <c r="A5">
        <f t="shared" si="1"/>
        <v>8</v>
      </c>
      <c r="B5" s="3">
        <f ca="1">+prob!B5*'Valor esperado'!B5</f>
        <v>-3.9687187999646193E-5</v>
      </c>
      <c r="C5" s="3">
        <f ca="1">+prob!C5*'Valor esperado'!C5</f>
        <v>1.4574897643431345E-5</v>
      </c>
      <c r="D5" s="3">
        <f ca="1">+prob!D5*'Valor esperado'!D5</f>
        <v>7.0613515297603669E-5</v>
      </c>
      <c r="E5" s="3">
        <f ca="1">+prob!E5*'Valor esperado'!E5</f>
        <v>1.2891149018303839E-4</v>
      </c>
      <c r="F5" s="3">
        <f ca="1">+prob!F5*'Valor esperado'!F5</f>
        <v>2.0930386908734334E-4</v>
      </c>
      <c r="G5" s="3">
        <f ca="1">+prob!G5*'Valor esperado'!G5</f>
        <v>1.4967216998405621E-4</v>
      </c>
      <c r="H5" s="3">
        <f ca="1">+prob!H5*'Valor esperado'!H5</f>
        <v>-1.090546666520825E-4</v>
      </c>
      <c r="I5" s="3">
        <f ca="1">+prob!I5*'Valor esperado'!I5</f>
        <v>-3.8267880199948593E-4</v>
      </c>
      <c r="J5" s="3">
        <f ca="1">+prob!J5*'Valor esperado'!J5</f>
        <v>-1.6764124318560901E-3</v>
      </c>
      <c r="K5" s="3">
        <f ca="1">+prob!K5*'Valor esperado'!K5</f>
        <v>-2.4834694795945137E-4</v>
      </c>
      <c r="P5" s="42" t="s">
        <v>117</v>
      </c>
      <c r="Q5" s="39">
        <f t="shared" ca="1" si="0"/>
        <v>-1.8831040942712831E-3</v>
      </c>
    </row>
    <row r="6" spans="1:17" x14ac:dyDescent="0.3">
      <c r="A6">
        <f t="shared" si="1"/>
        <v>9</v>
      </c>
      <c r="B6" s="3">
        <f ca="1">+prob!B6*'Valor esperado'!B6</f>
        <v>2.0331189142377938E-4</v>
      </c>
      <c r="C6" s="3">
        <f ca="1">+prob!C6*'Valor esperado'!C6</f>
        <v>3.2994907600363184E-4</v>
      </c>
      <c r="D6" s="3">
        <f ca="1">+prob!D6*'Valor esperado'!D6</f>
        <v>4.9690195917821136E-4</v>
      </c>
      <c r="E6" s="3">
        <f ca="1">+prob!E6*'Valor esperado'!E6</f>
        <v>6.6378850670833795E-4</v>
      </c>
      <c r="F6" s="3">
        <f ca="1">+prob!F6*'Valor esperado'!F6</f>
        <v>8.6587550032316918E-4</v>
      </c>
      <c r="G6" s="3">
        <f ca="1">+prob!G6*'Valor esperado'!G6</f>
        <v>4.6937057788881036E-4</v>
      </c>
      <c r="H6" s="3">
        <f ca="1">+prob!H6*'Valor esperado'!H6</f>
        <v>2.68665136373398E-4</v>
      </c>
      <c r="I6" s="3">
        <f ca="1">+prob!I6*'Valor esperado'!I6</f>
        <v>-1.4249809775872114E-4</v>
      </c>
      <c r="J6" s="3">
        <f ca="1">+prob!J6*'Valor esperado'!J6</f>
        <v>-1.5423290376342087E-3</v>
      </c>
      <c r="K6" s="3">
        <f ca="1">+prob!K6*'Valor esperado'!K6</f>
        <v>-1.2418199831993194E-4</v>
      </c>
      <c r="P6" s="42" t="s">
        <v>118</v>
      </c>
      <c r="Q6" s="39">
        <f t="shared" ca="1" si="0"/>
        <v>1.488853514186476E-3</v>
      </c>
    </row>
    <row r="7" spans="1:17" x14ac:dyDescent="0.3">
      <c r="A7">
        <f t="shared" si="1"/>
        <v>10</v>
      </c>
      <c r="B7" s="3">
        <f ca="1">+prob!B7*'Valor esperado'!B7</f>
        <v>9.8026239174046209E-4</v>
      </c>
      <c r="C7" s="3">
        <f ca="1">+prob!C7*'Valor esperado'!C7</f>
        <v>1.1178534460881365E-3</v>
      </c>
      <c r="D7" s="3">
        <f ca="1">+prob!D7*'Valor esperado'!D7</f>
        <v>1.2588263371716545E-3</v>
      </c>
      <c r="E7" s="3">
        <f ca="1">+prob!E7*'Valor esperado'!E7</f>
        <v>1.399682591724901E-3</v>
      </c>
      <c r="F7" s="3">
        <f ca="1">+prob!F7*'Valor esperado'!F7</f>
        <v>1.5719349165164375E-3</v>
      </c>
      <c r="G7" s="3">
        <f ca="1">+prob!G7*'Valor esperado'!G7</f>
        <v>1.0716771650863119E-3</v>
      </c>
      <c r="H7" s="3">
        <f ca="1">+prob!H7*'Valor esperado'!H7</f>
        <v>7.8280122954834015E-4</v>
      </c>
      <c r="I7" s="3">
        <f ca="1">+prob!I7*'Valor esperado'!I7</f>
        <v>3.9416031419418619E-4</v>
      </c>
      <c r="J7" s="3">
        <f ca="1">+prob!J7*'Valor esperado'!J7</f>
        <v>2.5520306136935081E-4</v>
      </c>
      <c r="K7" s="3">
        <f ca="1">+prob!K7*'Valor esperado'!K7</f>
        <v>1.5399615661373556E-4</v>
      </c>
      <c r="P7" s="42" t="s">
        <v>119</v>
      </c>
      <c r="Q7" s="39">
        <f t="shared" ca="1" si="0"/>
        <v>8.9863976100535165E-3</v>
      </c>
    </row>
    <row r="8" spans="1:17" x14ac:dyDescent="0.3">
      <c r="A8">
        <f t="shared" si="1"/>
        <v>11</v>
      </c>
      <c r="B8" s="3">
        <f ca="1">+prob!B8*'Valor esperado'!B8</f>
        <v>1.7137584828018902E-3</v>
      </c>
      <c r="C8" s="3">
        <f ca="1">+prob!C8*'Valor esperado'!C8</f>
        <v>1.8854629153289644E-3</v>
      </c>
      <c r="D8" s="3">
        <f ca="1">+prob!D8*'Valor esperado'!D8</f>
        <v>2.0611399195920848E-3</v>
      </c>
      <c r="E8" s="3">
        <f ca="1">+prob!E8*'Valor esperado'!E8</f>
        <v>2.238321412504427E-3</v>
      </c>
      <c r="F8" s="3">
        <f ca="1">+prob!F8*'Valor esperado'!F8</f>
        <v>2.4301505504144556E-3</v>
      </c>
      <c r="G8" s="3">
        <f ca="1">+prob!G8*'Valor esperado'!G8</f>
        <v>1.6855309926783473E-3</v>
      </c>
      <c r="H8" s="3">
        <f ca="1">+prob!H8*'Valor esperado'!H8</f>
        <v>1.2769871310707879E-3</v>
      </c>
      <c r="I8" s="3">
        <f ca="1">+prob!I8*'Valor esperado'!I8</f>
        <v>8.2943440383233486E-4</v>
      </c>
      <c r="J8" s="3">
        <f ca="1">+prob!J8*'Valor esperado'!J8</f>
        <v>2.4158982992850465E-3</v>
      </c>
      <c r="K8" s="3">
        <f ca="1">+prob!K8*'Valor esperado'!K8</f>
        <v>3.6049481165330961E-4</v>
      </c>
      <c r="P8" s="43">
        <v>11</v>
      </c>
      <c r="Q8" s="39">
        <f t="shared" ca="1" si="0"/>
        <v>1.6897178919161648E-2</v>
      </c>
    </row>
    <row r="9" spans="1:17" x14ac:dyDescent="0.3">
      <c r="A9">
        <f t="shared" si="1"/>
        <v>12</v>
      </c>
      <c r="B9" s="3">
        <f ca="1">+prob!B9*'Valor esperado'!B9</f>
        <v>-1.6146835701105753E-3</v>
      </c>
      <c r="C9" s="3">
        <f ca="1">+prob!C9*'Valor esperado'!C9</f>
        <v>-1.4891545731330058E-3</v>
      </c>
      <c r="D9" s="3">
        <f ca="1">+prob!D9*'Valor esperado'!D9</f>
        <v>-1.3449629157618582E-3</v>
      </c>
      <c r="E9" s="3">
        <f ca="1">+prob!E9*'Valor esperado'!E9</f>
        <v>-1.0654061227567838E-3</v>
      </c>
      <c r="F9" s="3">
        <f ca="1">+prob!F9*'Valor esperado'!F9</f>
        <v>-9.7942021921714265E-4</v>
      </c>
      <c r="G9" s="3">
        <f ca="1">+prob!G9*'Valor esperado'!G9</f>
        <v>-1.3563350037516617E-3</v>
      </c>
      <c r="H9" s="3">
        <f ca="1">+prob!H9*'Valor esperado'!H9</f>
        <v>-1.7305631635594026E-3</v>
      </c>
      <c r="I9" s="3">
        <f ca="1">+prob!I9*'Valor esperado'!I9</f>
        <v>-2.166675434012335E-3</v>
      </c>
      <c r="J9" s="3">
        <f ca="1">+prob!J9*'Valor esperado'!J9</f>
        <v>-8.9654035640879155E-3</v>
      </c>
      <c r="K9" s="3">
        <f ca="1">+prob!K9*'Valor esperado'!K9</f>
        <v>-1.5464473546251919E-3</v>
      </c>
      <c r="P9" s="43">
        <v>12</v>
      </c>
      <c r="Q9" s="39">
        <f t="shared" ca="1" si="0"/>
        <v>-2.2259051921015873E-2</v>
      </c>
    </row>
    <row r="10" spans="1:17" x14ac:dyDescent="0.3">
      <c r="A10">
        <f t="shared" si="1"/>
        <v>13</v>
      </c>
      <c r="B10" s="3">
        <f ca="1">+prob!B10*'Valor esperado'!B10</f>
        <v>-1.8657133276877029E-3</v>
      </c>
      <c r="C10" s="3">
        <f ca="1">+prob!C10*'Valor esperado'!C10</f>
        <v>-1.6074206687755987E-3</v>
      </c>
      <c r="D10" s="3">
        <f ca="1">+prob!D10*'Valor esperado'!D10</f>
        <v>-1.3449629157618582E-3</v>
      </c>
      <c r="E10" s="3">
        <f ca="1">+prob!E10*'Valor esperado'!E10</f>
        <v>-1.0654061227567838E-3</v>
      </c>
      <c r="F10" s="3">
        <f ca="1">+prob!F10*'Valor esperado'!F10</f>
        <v>-9.7942021921714265E-4</v>
      </c>
      <c r="G10" s="3">
        <f ca="1">+prob!G10*'Valor esperado'!G10</f>
        <v>-1.7146200676946229E-3</v>
      </c>
      <c r="H10" s="3">
        <f ca="1">+prob!H10*'Valor esperado'!H10</f>
        <v>-2.0621176446589539E-3</v>
      </c>
      <c r="I10" s="3">
        <f ca="1">+prob!I10*'Valor esperado'!I10</f>
        <v>-2.4670790386509623E-3</v>
      </c>
      <c r="J10" s="3">
        <f ca="1">+prob!J10*'Valor esperado'!J10</f>
        <v>-1.0005631019124217E-2</v>
      </c>
      <c r="K10" s="3">
        <f ca="1">+prob!K10*'Valor esperado'!K10</f>
        <v>-1.7511018462760192E-3</v>
      </c>
      <c r="P10" s="43">
        <v>13</v>
      </c>
      <c r="Q10" s="39">
        <f t="shared" ca="1" si="0"/>
        <v>-2.4863472870603861E-2</v>
      </c>
    </row>
    <row r="11" spans="1:17" x14ac:dyDescent="0.3">
      <c r="A11">
        <f t="shared" si="1"/>
        <v>14</v>
      </c>
      <c r="B11" s="3">
        <f ca="1">+prob!B11*'Valor esperado'!B11</f>
        <v>-1.5991828523037451E-3</v>
      </c>
      <c r="C11" s="3">
        <f ca="1">+prob!C11*'Valor esperado'!C11</f>
        <v>-1.3777891446647987E-3</v>
      </c>
      <c r="D11" s="3">
        <f ca="1">+prob!D11*'Valor esperado'!D11</f>
        <v>-1.1528253563673069E-3</v>
      </c>
      <c r="E11" s="3">
        <f ca="1">+prob!E11*'Valor esperado'!E11</f>
        <v>-9.1320524807724326E-4</v>
      </c>
      <c r="F11" s="3">
        <f ca="1">+prob!F11*'Valor esperado'!F11</f>
        <v>-8.3950304504326503E-4</v>
      </c>
      <c r="G11" s="3">
        <f ca="1">+prob!G11*'Valor esperado'!G11</f>
        <v>-1.7548400068765236E-3</v>
      </c>
      <c r="H11" s="3">
        <f ca="1">+prob!H11*'Valor esperado'!H11</f>
        <v>-2.0314197109909905E-3</v>
      </c>
      <c r="I11" s="3">
        <f ca="1">+prob!I11*'Valor esperado'!I11</f>
        <v>-2.3537359225356508E-3</v>
      </c>
      <c r="J11" s="3">
        <f ca="1">+prob!J11*'Valor esperado'!J11</f>
        <v>-9.4041912969312844E-3</v>
      </c>
      <c r="K11" s="3">
        <f ca="1">+prob!K11*'Valor esperado'!K11</f>
        <v>-1.6638327085301036E-3</v>
      </c>
      <c r="P11" s="43">
        <v>14</v>
      </c>
      <c r="Q11" s="39">
        <f t="shared" ca="1" si="0"/>
        <v>-2.3090525292320911E-2</v>
      </c>
    </row>
    <row r="12" spans="1:17" x14ac:dyDescent="0.3">
      <c r="A12">
        <f t="shared" si="1"/>
        <v>15</v>
      </c>
      <c r="B12" s="3">
        <f ca="1">+prob!B12*'Valor esperado'!B12</f>
        <v>-1.5991828523037451E-3</v>
      </c>
      <c r="C12" s="3">
        <f ca="1">+prob!C12*'Valor esperado'!C12</f>
        <v>-1.3777891446647987E-3</v>
      </c>
      <c r="D12" s="3">
        <f ca="1">+prob!D12*'Valor esperado'!D12</f>
        <v>-1.1528253563673069E-3</v>
      </c>
      <c r="E12" s="3">
        <f ca="1">+prob!E12*'Valor esperado'!E12</f>
        <v>-9.1320524807724326E-4</v>
      </c>
      <c r="F12" s="3">
        <f ca="1">+prob!F12*'Valor esperado'!F12</f>
        <v>-8.3950304504326503E-4</v>
      </c>
      <c r="G12" s="3">
        <f ca="1">+prob!G12*'Valor esperado'!G12</f>
        <v>-2.0196366940763506E-3</v>
      </c>
      <c r="H12" s="3">
        <f ca="1">+prob!H12*'Valor esperado'!H12</f>
        <v>-2.2764607050397845E-3</v>
      </c>
      <c r="I12" s="3">
        <f ca="1">+prob!I12*'Valor esperado'!I12</f>
        <v>-2.5757543300455404E-3</v>
      </c>
      <c r="J12" s="3">
        <f ca="1">+prob!J12*'Valor esperado'!J12</f>
        <v>-1.0083680543398345E-2</v>
      </c>
      <c r="K12" s="3">
        <f ca="1">+prob!K12*'Valor esperado'!K12</f>
        <v>-1.8150861010475517E-3</v>
      </c>
      <c r="P12" s="43">
        <v>15</v>
      </c>
      <c r="Q12" s="39">
        <f t="shared" ca="1" si="0"/>
        <v>-2.4653124020063935E-2</v>
      </c>
    </row>
    <row r="13" spans="1:17" x14ac:dyDescent="0.3">
      <c r="A13">
        <f t="shared" si="1"/>
        <v>16</v>
      </c>
      <c r="B13" s="3">
        <f ca="1">+prob!B13*'Valor esperado'!B13</f>
        <v>-1.3326523769197876E-3</v>
      </c>
      <c r="C13" s="3">
        <f ca="1">+prob!C13*'Valor esperado'!C13</f>
        <v>-1.1481576205539989E-3</v>
      </c>
      <c r="D13" s="3">
        <f ca="1">+prob!D13*'Valor esperado'!D13</f>
        <v>-9.6068779697275569E-4</v>
      </c>
      <c r="E13" s="3">
        <f ca="1">+prob!E13*'Valor esperado'!E13</f>
        <v>-7.6100437339770275E-4</v>
      </c>
      <c r="F13" s="3">
        <f ca="1">+prob!F13*'Valor esperado'!F13</f>
        <v>-6.9958587086938753E-4</v>
      </c>
      <c r="G13" s="3">
        <f ca="1">+prob!G13*'Valor esperado'!G13</f>
        <v>-1.8879327768253965E-3</v>
      </c>
      <c r="H13" s="3">
        <f ca="1">+prob!H13*'Valor esperado'!H13</f>
        <v>-2.0866656424518631E-3</v>
      </c>
      <c r="I13" s="3">
        <f ca="1">+prob!I13*'Valor esperado'!I13</f>
        <v>-2.2758306781975428E-3</v>
      </c>
      <c r="J13" s="3">
        <f ca="1">+prob!J13*'Valor esperado'!J13</f>
        <v>-8.4030671194986195E-3</v>
      </c>
      <c r="K13" s="3">
        <f ca="1">+prob!K13*'Valor esperado'!K13</f>
        <v>-1.6296130665114615E-3</v>
      </c>
      <c r="P13" s="43">
        <v>16</v>
      </c>
      <c r="Q13" s="39">
        <f t="shared" ca="1" si="0"/>
        <v>-2.1185197322198517E-2</v>
      </c>
    </row>
    <row r="14" spans="1:17" x14ac:dyDescent="0.3">
      <c r="A14">
        <f t="shared" si="1"/>
        <v>17</v>
      </c>
      <c r="B14" s="3">
        <f ca="1">+prob!B14*'Valor esperado'!B14</f>
        <v>-6.9628851926054655E-4</v>
      </c>
      <c r="C14" s="3">
        <f ca="1">+prob!C14*'Valor esperado'!C14</f>
        <v>-5.3352863643410877E-4</v>
      </c>
      <c r="D14" s="3">
        <f ca="1">+prob!D14*'Valor esperado'!D14</f>
        <v>-3.667427088999371E-4</v>
      </c>
      <c r="E14" s="3">
        <f ca="1">+prob!E14*'Valor esperado'!E14</f>
        <v>-2.0455792246210495E-4</v>
      </c>
      <c r="F14" s="3">
        <f ca="1">+prob!F14*'Valor esperado'!F14</f>
        <v>5.3432683993363528E-5</v>
      </c>
      <c r="G14" s="3">
        <f ca="1">+prob!G14*'Valor esperado'!G14</f>
        <v>-4.861583499439905E-4</v>
      </c>
      <c r="H14" s="3">
        <f ca="1">+prob!H14*'Valor esperado'!H14</f>
        <v>-1.7385114749587948E-3</v>
      </c>
      <c r="I14" s="3">
        <f ca="1">+prob!I14*'Valor esperado'!I14</f>
        <v>-1.9260548003878816E-3</v>
      </c>
      <c r="J14" s="3">
        <f ca="1">+prob!J14*'Valor esperado'!J14</f>
        <v>-7.0538813166847658E-3</v>
      </c>
      <c r="K14" s="3">
        <f ca="1">+prob!K14*'Valor esperado'!K14</f>
        <v>-1.5063552659054776E-3</v>
      </c>
      <c r="P14" s="43">
        <v>17</v>
      </c>
      <c r="Q14" s="39">
        <f t="shared" ca="1" si="0"/>
        <v>-1.4458646310944245E-2</v>
      </c>
    </row>
    <row r="15" spans="1:17" x14ac:dyDescent="0.3">
      <c r="A15">
        <f t="shared" si="1"/>
        <v>18</v>
      </c>
      <c r="B15" s="3">
        <f ca="1">+prob!B15*'Valor esperado'!B15</f>
        <v>4.4330232943427485E-4</v>
      </c>
      <c r="C15" s="3">
        <f ca="1">+prob!C15*'Valor esperado'!C15</f>
        <v>5.4000936856189773E-4</v>
      </c>
      <c r="D15" s="3">
        <f ca="1">+prob!D15*'Valor esperado'!D15</f>
        <v>6.4034387691392009E-4</v>
      </c>
      <c r="E15" s="3">
        <f ca="1">+prob!E15*'Valor esperado'!E15</f>
        <v>7.266679835272725E-4</v>
      </c>
      <c r="F15" s="3">
        <f ca="1">+prob!F15*'Valor esperado'!F15</f>
        <v>1.0321125755007692E-3</v>
      </c>
      <c r="G15" s="3">
        <f ca="1">+prob!G15*'Valor esperado'!G15</f>
        <v>1.4549082106019185E-3</v>
      </c>
      <c r="H15" s="3">
        <f ca="1">+prob!H15*'Valor esperado'!H15</f>
        <v>3.8580372733408683E-4</v>
      </c>
      <c r="I15" s="3">
        <f ca="1">+prob!I15*'Valor esperado'!I15</f>
        <v>-6.6695805798246133E-4</v>
      </c>
      <c r="J15" s="3">
        <f ca="1">+prob!J15*'Valor esperado'!J15</f>
        <v>-2.3972435761301066E-3</v>
      </c>
      <c r="K15" s="3">
        <f ca="1">+prob!K15*'Valor esperado'!K15</f>
        <v>-2.5259336312278007E-4</v>
      </c>
      <c r="P15" s="43">
        <v>18</v>
      </c>
      <c r="Q15" s="39">
        <f t="shared" ca="1" si="0"/>
        <v>1.906353074638791E-3</v>
      </c>
    </row>
    <row r="16" spans="1:17" x14ac:dyDescent="0.3">
      <c r="A16">
        <f t="shared" si="1"/>
        <v>19</v>
      </c>
      <c r="B16" s="3">
        <f ca="1">+prob!B16*'Valor esperado'!B16</f>
        <v>1.4066624889234045E-3</v>
      </c>
      <c r="C16" s="3">
        <f ca="1">+prob!C16*'Valor esperado'!C16</f>
        <v>1.4724185219763676E-3</v>
      </c>
      <c r="D16" s="3">
        <f ca="1">+prob!D16*'Valor esperado'!D16</f>
        <v>1.5409337271825093E-3</v>
      </c>
      <c r="E16" s="3">
        <f ca="1">+prob!E16*'Valor esperado'!E16</f>
        <v>1.6004082081415886E-3</v>
      </c>
      <c r="F16" s="3">
        <f ca="1">+prob!F16*'Valor esperado'!F16</f>
        <v>1.8060157443325238E-3</v>
      </c>
      <c r="G16" s="3">
        <f ca="1">+prob!G16*'Valor esperado'!G16</f>
        <v>2.2429731297348441E-3</v>
      </c>
      <c r="H16" s="3">
        <f ca="1">+prob!H16*'Valor esperado'!H16</f>
        <v>2.1624166346352097E-3</v>
      </c>
      <c r="I16" s="3">
        <f ca="1">+prob!I16*'Valor esperado'!I16</f>
        <v>1.0472344362952445E-3</v>
      </c>
      <c r="J16" s="3">
        <f ca="1">+prob!J16*'Valor esperado'!J16</f>
        <v>8.4861790108759795E-4</v>
      </c>
      <c r="K16" s="3">
        <f ca="1">+prob!K16*'Valor esperado'!K16</f>
        <v>6.9989748647882174E-4</v>
      </c>
      <c r="M16" s="13">
        <f ca="1">+SUM(B2:K16)</f>
        <v>-9.6526607161070171E-2</v>
      </c>
      <c r="N16">
        <f ca="1">+COUNT(B2:K16)</f>
        <v>150</v>
      </c>
      <c r="P16" s="43">
        <v>19</v>
      </c>
      <c r="Q16" s="39">
        <f t="shared" ca="1" si="0"/>
        <v>1.4827578278788112E-2</v>
      </c>
    </row>
    <row r="17" spans="1:17" x14ac:dyDescent="0.3">
      <c r="P17" s="43" t="s">
        <v>103</v>
      </c>
      <c r="Q17" s="39">
        <f>+SUM(B21:K21)</f>
        <v>2.0957427511096523E-4</v>
      </c>
    </row>
    <row r="18" spans="1:17" x14ac:dyDescent="0.3">
      <c r="P18" s="43" t="s">
        <v>104</v>
      </c>
      <c r="Q18" s="39">
        <f t="shared" ref="Q18:Q25" si="2">+SUM(B22:K22)</f>
        <v>-1.4381741888355279E-4</v>
      </c>
    </row>
    <row r="19" spans="1:17" x14ac:dyDescent="0.3">
      <c r="P19" s="43" t="s">
        <v>105</v>
      </c>
      <c r="Q19" s="39">
        <f t="shared" si="2"/>
        <v>-4.8709420546279552E-4</v>
      </c>
    </row>
    <row r="20" spans="1:17" x14ac:dyDescent="0.3">
      <c r="A20" t="s">
        <v>1</v>
      </c>
      <c r="P20" s="43" t="s">
        <v>106</v>
      </c>
      <c r="Q20" s="39">
        <f t="shared" si="2"/>
        <v>-8.1989805255346321E-4</v>
      </c>
    </row>
    <row r="21" spans="1:17" x14ac:dyDescent="0.3">
      <c r="A21">
        <v>13</v>
      </c>
      <c r="B21" s="2">
        <f>+prob!B21*'Valor esperado'!B21</f>
        <v>4.2454376600190788E-5</v>
      </c>
      <c r="C21" s="2">
        <f>+prob!C21*'Valor esperado'!C21</f>
        <v>6.7472747740322317E-5</v>
      </c>
      <c r="D21" s="2">
        <f>+prob!D21*'Valor esperado'!D21</f>
        <v>9.328825386621324E-5</v>
      </c>
      <c r="E21" s="2">
        <f>+prob!E21*'Valor esperado'!E21</f>
        <v>1.2140440462741674E-4</v>
      </c>
      <c r="F21" s="2">
        <f>+prob!F21*'Valor esperado'!F21</f>
        <v>1.4719409308078016E-4</v>
      </c>
      <c r="G21" s="2">
        <f>+prob!G21*'Valor esperado'!G21</f>
        <v>1.114116478643532E-4</v>
      </c>
      <c r="H21" s="2">
        <f>+prob!H21*'Valor esperado'!H21</f>
        <v>4.9209895490497323E-5</v>
      </c>
      <c r="I21" s="2">
        <f>+prob!I21*'Valor esperado'!I21</f>
        <v>-3.4314691058242969E-5</v>
      </c>
      <c r="J21" s="2">
        <f>+prob!J21*'Valor esperado'!J21</f>
        <v>-3.524292009034231E-4</v>
      </c>
      <c r="K21" s="2">
        <f>+prob!K21*'Valor esperado'!K21</f>
        <v>-3.6117252197142422E-5</v>
      </c>
      <c r="P21" s="43" t="s">
        <v>107</v>
      </c>
      <c r="Q21" s="39">
        <f t="shared" si="2"/>
        <v>-6.4910131803589419E-4</v>
      </c>
    </row>
    <row r="22" spans="1:17" x14ac:dyDescent="0.3">
      <c r="A22">
        <f>+A21+1</f>
        <v>14</v>
      </c>
      <c r="B22" s="2">
        <f>+prob!B22*'Valor esperado'!B22</f>
        <v>2.0384030029894478E-5</v>
      </c>
      <c r="C22" s="2">
        <f>+prob!C22*'Valor esperado'!C22</f>
        <v>4.6251014036670753E-5</v>
      </c>
      <c r="D22" s="2">
        <f>+prob!D22*'Valor esperado'!D22</f>
        <v>7.2900695776158622E-5</v>
      </c>
      <c r="E22" s="2">
        <f>+prob!E22*'Valor esperado'!E22</f>
        <v>1.0186117039120552E-4</v>
      </c>
      <c r="F22" s="2">
        <f>+prob!F22*'Valor esperado'!F22</f>
        <v>1.2668614541973318E-4</v>
      </c>
      <c r="G22" s="2">
        <f>+prob!G22*'Valor esperado'!G22</f>
        <v>7.2378232584859498E-5</v>
      </c>
      <c r="H22" s="2">
        <f>+prob!H22*'Valor esperado'!H22</f>
        <v>1.2086681350212528E-5</v>
      </c>
      <c r="I22" s="2">
        <f>+prob!I22*'Valor esperado'!I22</f>
        <v>-6.8423476961023078E-5</v>
      </c>
      <c r="J22" s="2">
        <f>+prob!J22*'Valor esperado'!J22</f>
        <v>-4.687794926243351E-4</v>
      </c>
      <c r="K22" s="2">
        <f>+prob!K22*'Valor esperado'!K22</f>
        <v>-5.9162418886929097E-5</v>
      </c>
      <c r="P22" s="43" t="s">
        <v>108</v>
      </c>
      <c r="Q22" s="39">
        <f t="shared" si="2"/>
        <v>6.7213376095207685E-4</v>
      </c>
    </row>
    <row r="23" spans="1:17" x14ac:dyDescent="0.3">
      <c r="A23">
        <f t="shared" ref="A23:A29" si="3">+A22+1</f>
        <v>15</v>
      </c>
      <c r="B23" s="2">
        <f>+prob!B23*'Valor esperado'!B23</f>
        <v>-1.0986321395208543E-7</v>
      </c>
      <c r="C23" s="2">
        <f>+prob!C23*'Valor esperado'!C23</f>
        <v>2.6545118454708543E-5</v>
      </c>
      <c r="D23" s="2">
        <f>+prob!D23*'Valor esperado'!D23</f>
        <v>5.3969391835393658E-5</v>
      </c>
      <c r="E23" s="2">
        <f>+prob!E23*'Valor esperado'!E23</f>
        <v>8.3713881457580784E-5</v>
      </c>
      <c r="F23" s="2">
        <f>+prob!F23*'Valor esperado'!F23</f>
        <v>1.076430511630467E-4</v>
      </c>
      <c r="G23" s="2">
        <f>+prob!G23*'Valor esperado'!G23</f>
        <v>3.3708040308847741E-5</v>
      </c>
      <c r="H23" s="2">
        <f>+prob!H23*'Valor esperado'!H23</f>
        <v>-2.4628839784161731E-5</v>
      </c>
      <c r="I23" s="2">
        <f>+prob!I23*'Valor esperado'!I23</f>
        <v>-1.02129056613512E-4</v>
      </c>
      <c r="J23" s="2">
        <f>+prob!J23*'Valor esperado'!J23</f>
        <v>-5.838593225019333E-4</v>
      </c>
      <c r="K23" s="2">
        <f>+prob!K23*'Valor esperado'!K23</f>
        <v>-8.1946606568813872E-5</v>
      </c>
      <c r="P23" s="43" t="s">
        <v>109</v>
      </c>
      <c r="Q23" s="39">
        <f t="shared" si="2"/>
        <v>3.7068945696970279E-3</v>
      </c>
    </row>
    <row r="24" spans="1:17" x14ac:dyDescent="0.3">
      <c r="A24">
        <f t="shared" si="3"/>
        <v>16</v>
      </c>
      <c r="B24" s="2">
        <f>+prob!B24*'Valor esperado'!B24</f>
        <v>-1.9139906940381036E-5</v>
      </c>
      <c r="C24" s="2">
        <f>+prob!C24*'Valor esperado'!C24</f>
        <v>8.2467868428865046E-6</v>
      </c>
      <c r="D24" s="2">
        <f>+prob!D24*'Valor esperado'!D24</f>
        <v>3.639032389039755E-5</v>
      </c>
      <c r="E24" s="2">
        <f>+prob!E24*'Valor esperado'!E24</f>
        <v>6.6862827447786407E-5</v>
      </c>
      <c r="F24" s="2">
        <f>+prob!F24*'Valor esperado'!F24</f>
        <v>8.9960177924694969E-5</v>
      </c>
      <c r="G24" s="2">
        <f>+prob!G24*'Valor esperado'!G24</f>
        <v>-4.4516678862229355E-6</v>
      </c>
      <c r="H24" s="2">
        <f>+prob!H24*'Valor esperado'!H24</f>
        <v>-6.0805505616835772E-5</v>
      </c>
      <c r="I24" s="2">
        <f>+prob!I24*'Valor esperado'!I24</f>
        <v>-1.3531500649073718E-4</v>
      </c>
      <c r="J24" s="2">
        <f>+prob!J24*'Valor esperado'!J24</f>
        <v>-6.9725656114791085E-4</v>
      </c>
      <c r="K24" s="2">
        <f>+prob!K24*'Valor esperado'!K24</f>
        <v>-1.0438952057714096E-4</v>
      </c>
      <c r="P24" s="43" t="s">
        <v>110</v>
      </c>
      <c r="Q24" s="39">
        <f t="shared" si="2"/>
        <v>7.4195144453876299E-3</v>
      </c>
    </row>
    <row r="25" spans="1:17" x14ac:dyDescent="0.3">
      <c r="A25">
        <f t="shared" si="3"/>
        <v>17</v>
      </c>
      <c r="B25" s="2">
        <f>+prob!B25*'Valor esperado'!B25</f>
        <v>-4.4701282010844689E-7</v>
      </c>
      <c r="C25" s="2">
        <f>+prob!C25*'Valor esperado'!C25</f>
        <v>2.6377135153045482E-5</v>
      </c>
      <c r="D25" s="2">
        <f>+prob!D25*'Valor esperado'!D25</f>
        <v>5.4006622974205145E-5</v>
      </c>
      <c r="E25" s="2">
        <f>+prob!E25*'Valor esperado'!E25</f>
        <v>8.3012360206440058E-5</v>
      </c>
      <c r="F25" s="2">
        <f>+prob!F25*'Valor esperado'!F25</f>
        <v>1.1656999876695414E-4</v>
      </c>
      <c r="G25" s="2">
        <f>+prob!G25*'Valor esperado'!G25</f>
        <v>4.8997235972796233E-5</v>
      </c>
      <c r="H25" s="2">
        <f>+prob!H25*'Valor esperado'!H25</f>
        <v>-6.6377240536770208E-5</v>
      </c>
      <c r="I25" s="2">
        <f>+prob!I25*'Valor esperado'!I25</f>
        <v>-1.3635584176798662E-4</v>
      </c>
      <c r="J25" s="2">
        <f>+prob!J25*'Valor esperado'!J25</f>
        <v>-6.6171456596158867E-4</v>
      </c>
      <c r="K25" s="2">
        <f>+prob!K25*'Valor esperado'!K25</f>
        <v>-1.1317001002288128E-4</v>
      </c>
      <c r="P25" s="43" t="s">
        <v>111</v>
      </c>
      <c r="Q25" s="39">
        <f t="shared" si="2"/>
        <v>6.7644690311963879E-2</v>
      </c>
    </row>
    <row r="26" spans="1:17" x14ac:dyDescent="0.3">
      <c r="A26">
        <f t="shared" si="3"/>
        <v>18</v>
      </c>
      <c r="B26" s="2">
        <f>+prob!B26*'Valor esperado'!B26</f>
        <v>1.1082558235856871E-4</v>
      </c>
      <c r="C26" s="2">
        <f>+prob!C26*'Valor esperado'!C26</f>
        <v>1.3500234214047443E-4</v>
      </c>
      <c r="D26" s="2">
        <f>+prob!D26*'Valor esperado'!D26</f>
        <v>1.6008596922848002E-4</v>
      </c>
      <c r="E26" s="2">
        <f>+prob!E26*'Valor esperado'!E26</f>
        <v>1.8166699588181812E-4</v>
      </c>
      <c r="F26" s="2">
        <f>+prob!F26*'Valor esperado'!F26</f>
        <v>2.5802814387519229E-4</v>
      </c>
      <c r="G26" s="2">
        <f>+prob!G26*'Valor esperado'!G26</f>
        <v>3.6372705265047962E-4</v>
      </c>
      <c r="H26" s="2">
        <f>+prob!H26*'Valor esperado'!H26</f>
        <v>9.6450931833521708E-5</v>
      </c>
      <c r="I26" s="2">
        <f>+prob!I26*'Valor esperado'!I26</f>
        <v>-9.1710794338111293E-5</v>
      </c>
      <c r="J26" s="2">
        <f>+prob!J26*'Valor esperado'!J26</f>
        <v>-4.8337172454427865E-4</v>
      </c>
      <c r="K26" s="2">
        <f>+prob!K26*'Valor esperado'!K26</f>
        <v>-5.8570738134067882E-5</v>
      </c>
      <c r="P26" s="43">
        <v>22</v>
      </c>
      <c r="Q26" s="39">
        <f>+SUM(B32:K32)</f>
        <v>-6.3847090542698808E-4</v>
      </c>
    </row>
    <row r="27" spans="1:17" x14ac:dyDescent="0.3">
      <c r="A27">
        <f t="shared" si="3"/>
        <v>19</v>
      </c>
      <c r="B27" s="2">
        <f>+prob!B27*'Valor esperado'!B27</f>
        <v>3.5166562223085113E-4</v>
      </c>
      <c r="C27" s="2">
        <f>+prob!C27*'Valor esperado'!C27</f>
        <v>3.681046304940919E-4</v>
      </c>
      <c r="D27" s="2">
        <f>+prob!D27*'Valor esperado'!D27</f>
        <v>3.8523343179562732E-4</v>
      </c>
      <c r="E27" s="2">
        <f>+prob!E27*'Valor esperado'!E27</f>
        <v>4.0010205203539715E-4</v>
      </c>
      <c r="F27" s="2">
        <f>+prob!F27*'Valor esperado'!F27</f>
        <v>4.5150393608313095E-4</v>
      </c>
      <c r="G27" s="2">
        <f>+prob!G27*'Valor esperado'!G27</f>
        <v>5.6074328243371102E-4</v>
      </c>
      <c r="H27" s="2">
        <f>+prob!H27*'Valor esperado'!H27</f>
        <v>5.4060415865880243E-4</v>
      </c>
      <c r="I27" s="2">
        <f>+prob!I27*'Valor esperado'!I27</f>
        <v>2.6180860907381112E-4</v>
      </c>
      <c r="J27" s="2">
        <f>+prob!J27*'Valor esperado'!J27</f>
        <v>2.1215447527189949E-4</v>
      </c>
      <c r="K27" s="2">
        <f>+prob!K27*'Valor esperado'!K27</f>
        <v>1.7497437161970544E-4</v>
      </c>
      <c r="P27" s="43">
        <v>33</v>
      </c>
      <c r="Q27" s="39">
        <f t="shared" ref="Q27:Q35" si="4">+SUM(B33:K33)</f>
        <v>-8.918433133369237E-4</v>
      </c>
    </row>
    <row r="28" spans="1:17" x14ac:dyDescent="0.3">
      <c r="A28">
        <f t="shared" si="3"/>
        <v>20</v>
      </c>
      <c r="B28" s="2">
        <f>+prob!B28*'Valor esperado'!B28</f>
        <v>5.8260043260522428E-4</v>
      </c>
      <c r="C28" s="2">
        <f>+prob!C28*'Valor esperado'!C28</f>
        <v>5.9196367250931401E-4</v>
      </c>
      <c r="D28" s="2">
        <f>+prob!D28*'Valor esperado'!D28</f>
        <v>6.0177511328909602E-4</v>
      </c>
      <c r="E28" s="2">
        <f>+prob!E28*'Valor esperado'!E28</f>
        <v>6.1025005974765594E-4</v>
      </c>
      <c r="F28" s="2">
        <f>+prob!F28*'Valor esperado'!F28</f>
        <v>6.4083620407040943E-4</v>
      </c>
      <c r="G28" s="2">
        <f>+prob!G28*'Valor esperado'!G28</f>
        <v>7.0389369734836138E-4</v>
      </c>
      <c r="H28" s="2">
        <f>+prob!H28*'Valor esperado'!H28</f>
        <v>7.2081489262803688E-4</v>
      </c>
      <c r="I28" s="2">
        <f>+prob!I28*'Valor esperado'!I28</f>
        <v>6.9035673264323735E-4</v>
      </c>
      <c r="J28" s="2">
        <f>+prob!J28*'Valor esperado'!J28</f>
        <v>1.8639265565261877E-3</v>
      </c>
      <c r="K28" s="2">
        <f>+prob!K28*'Valor esperado'!K28</f>
        <v>4.1309708402010589E-4</v>
      </c>
      <c r="P28" s="43">
        <v>44</v>
      </c>
      <c r="Q28" s="39">
        <f t="shared" si="4"/>
        <v>-4.5905096207569875E-4</v>
      </c>
    </row>
    <row r="29" spans="1:17" x14ac:dyDescent="0.3">
      <c r="A29">
        <f t="shared" si="3"/>
        <v>21</v>
      </c>
      <c r="B29" s="2">
        <f>+prob!B29*'Valor esperado'!B29</f>
        <v>5.461993627674102E-3</v>
      </c>
      <c r="C29" s="2">
        <f>+prob!C29*'Valor esperado'!C29</f>
        <v>5.461993627674102E-3</v>
      </c>
      <c r="D29" s="2">
        <f>+prob!D29*'Valor esperado'!D29</f>
        <v>5.461993627674102E-3</v>
      </c>
      <c r="E29" s="2">
        <f>+prob!E29*'Valor esperado'!E29</f>
        <v>5.461993627674102E-3</v>
      </c>
      <c r="F29" s="2">
        <f>+prob!F29*'Valor esperado'!F29</f>
        <v>5.461993627674102E-3</v>
      </c>
      <c r="G29" s="2">
        <f>+prob!G29*'Valor esperado'!G29</f>
        <v>5.461993627674102E-3</v>
      </c>
      <c r="H29" s="2">
        <f>+prob!H29*'Valor esperado'!H29</f>
        <v>5.461993627674102E-3</v>
      </c>
      <c r="I29" s="2">
        <f>+prob!I29*'Valor esperado'!I29</f>
        <v>5.461993627674102E-3</v>
      </c>
      <c r="J29" s="2">
        <f>+prob!J29*'Valor esperado'!J29</f>
        <v>2.0167361086796686E-2</v>
      </c>
      <c r="K29" s="2">
        <f>+prob!K29*'Valor esperado'!K29</f>
        <v>3.781380203774378E-3</v>
      </c>
      <c r="M29" s="13">
        <f>+SUM(B21:K29)</f>
        <v>7.7552896368175889E-2</v>
      </c>
      <c r="N29">
        <f>+COUNT(B21:K29)</f>
        <v>90</v>
      </c>
      <c r="P29" s="43">
        <v>55</v>
      </c>
      <c r="Q29" s="39">
        <f t="shared" si="4"/>
        <v>1.4977329350089193E-3</v>
      </c>
    </row>
    <row r="30" spans="1:17" x14ac:dyDescent="0.3">
      <c r="P30" s="43">
        <v>66</v>
      </c>
      <c r="Q30" s="39">
        <f t="shared" si="4"/>
        <v>-1.2625789095831324E-3</v>
      </c>
    </row>
    <row r="31" spans="1:17" x14ac:dyDescent="0.3">
      <c r="A31" t="s">
        <v>10</v>
      </c>
      <c r="P31" s="43">
        <v>77</v>
      </c>
      <c r="Q31" s="39">
        <f t="shared" si="4"/>
        <v>-1.3179476506169424E-3</v>
      </c>
    </row>
    <row r="32" spans="1:17" x14ac:dyDescent="0.3">
      <c r="A32">
        <v>2</v>
      </c>
      <c r="B32" s="2">
        <f>+prob!B32*'Valor esperado'!B32</f>
        <v>-4.045846194679772E-5</v>
      </c>
      <c r="C32" s="2">
        <f>+prob!C32*'Valor esperado'!C32</f>
        <v>-1.1659595120276021E-5</v>
      </c>
      <c r="D32" s="2">
        <f>+prob!D32*'Valor esperado'!D32</f>
        <v>1.9547851419557993E-5</v>
      </c>
      <c r="E32" s="2">
        <f>+prob!E32*'Valor esperado'!E32</f>
        <v>5.791981035431906E-5</v>
      </c>
      <c r="F32" s="2">
        <f>+prob!F32*'Valor esperado'!F32</f>
        <v>8.7392275725568062E-5</v>
      </c>
      <c r="G32" s="2">
        <f>+prob!G32*'Valor esperado'!G32</f>
        <v>-3.3679219356871479E-6</v>
      </c>
      <c r="H32" s="2">
        <f>+prob!H32*'Valor esperado'!H32</f>
        <v>-7.2523510541741069E-5</v>
      </c>
      <c r="I32" s="2">
        <f>+prob!I32*'Valor esperado'!I32</f>
        <v>-1.0954309474436299E-4</v>
      </c>
      <c r="J32" s="2">
        <f>+prob!J32*'Valor esperado'!J32</f>
        <v>-4.8602989724842998E-4</v>
      </c>
      <c r="K32" s="2">
        <f>+prob!K32*'Valor esperado'!K32</f>
        <v>-7.9748361389138283E-5</v>
      </c>
      <c r="P32" s="43">
        <v>88</v>
      </c>
      <c r="Q32" s="39">
        <f t="shared" si="4"/>
        <v>-7.0323546296012247E-4</v>
      </c>
    </row>
    <row r="33" spans="1:17" x14ac:dyDescent="0.3">
      <c r="A33">
        <f>+A32+1</f>
        <v>3</v>
      </c>
      <c r="B33" s="2">
        <f>+prob!B33*'Valor esperado'!B33</f>
        <v>-6.2887361426910044E-5</v>
      </c>
      <c r="C33" s="2">
        <f>+prob!C33*'Valor esperado'!C33</f>
        <v>-2.9069838299598252E-5</v>
      </c>
      <c r="D33" s="2">
        <f>+prob!D33*'Valor esperado'!D33</f>
        <v>6.6567466648279442E-6</v>
      </c>
      <c r="E33" s="2">
        <f>+prob!E33*'Valor esperado'!E33</f>
        <v>4.557563633211906E-5</v>
      </c>
      <c r="F33" s="2">
        <f>+prob!F33*'Valor esperado'!F33</f>
        <v>7.4272468042598679E-5</v>
      </c>
      <c r="G33" s="2">
        <f>+prob!G33*'Valor esperado'!G33</f>
        <v>-3.0842266191030265E-5</v>
      </c>
      <c r="H33" s="2">
        <f>+prob!H33*'Valor esperado'!H33</f>
        <v>-9.8881147619838314E-5</v>
      </c>
      <c r="I33" s="2">
        <f>+prob!I33*'Valor esperado'!I33</f>
        <v>-1.3320013663983889E-4</v>
      </c>
      <c r="J33" s="2">
        <f>+prob!J33*'Valor esperado'!J33</f>
        <v>-5.6762624341457192E-4</v>
      </c>
      <c r="K33" s="2">
        <f>+prob!K33*'Valor esperado'!K33</f>
        <v>-9.5841170784681718E-5</v>
      </c>
      <c r="P33" s="43">
        <v>99</v>
      </c>
      <c r="Q33" s="39">
        <f t="shared" si="4"/>
        <v>6.0468894772506892E-4</v>
      </c>
    </row>
    <row r="34" spans="1:17" x14ac:dyDescent="0.3">
      <c r="A34">
        <f t="shared" ref="A34:A40" si="5">+A33+1</f>
        <v>4</v>
      </c>
      <c r="B34" s="2">
        <f>+prob!B34*'Valor esperado'!B34</f>
        <v>-9.9217969999115483E-6</v>
      </c>
      <c r="C34" s="2">
        <f>+prob!C34*'Valor esperado'!C34</f>
        <v>3.6437244108578362E-6</v>
      </c>
      <c r="D34" s="2">
        <f>+prob!D34*'Valor esperado'!D34</f>
        <v>1.7653378824400917E-5</v>
      </c>
      <c r="E34" s="2">
        <f>+prob!E34*'Valor esperado'!E34</f>
        <v>3.4151072252625892E-5</v>
      </c>
      <c r="F34" s="2">
        <f>+prob!F34*'Valor esperado'!F34</f>
        <v>6.2127829057091557E-5</v>
      </c>
      <c r="G34" s="2">
        <f>+prob!G34*'Valor esperado'!G34</f>
        <v>3.7418042496014052E-5</v>
      </c>
      <c r="H34" s="2">
        <f>+prob!H34*'Valor esperado'!H34</f>
        <v>-2.7263666663020625E-5</v>
      </c>
      <c r="I34" s="2">
        <f>+prob!I34*'Valor esperado'!I34</f>
        <v>-9.5669700499871483E-5</v>
      </c>
      <c r="J34" s="2">
        <f>+prob!J34*'Valor esperado'!J34</f>
        <v>-4.1910310796402253E-4</v>
      </c>
      <c r="K34" s="2">
        <f>+prob!K34*'Valor esperado'!K34</f>
        <v>-6.2086736989862843E-5</v>
      </c>
      <c r="P34" s="43" t="s">
        <v>112</v>
      </c>
      <c r="Q34" s="39">
        <f t="shared" si="4"/>
        <v>5.9356115563101039E-2</v>
      </c>
    </row>
    <row r="35" spans="1:17" x14ac:dyDescent="0.3">
      <c r="A35">
        <f t="shared" si="5"/>
        <v>5</v>
      </c>
      <c r="B35" s="2">
        <f>+prob!B35*'Valor esperado'!B35</f>
        <v>1.6337706529007698E-4</v>
      </c>
      <c r="C35" s="2">
        <f>+prob!C35*'Valor esperado'!C35</f>
        <v>1.8630890768135604E-4</v>
      </c>
      <c r="D35" s="2">
        <f>+prob!D35*'Valor esperado'!D35</f>
        <v>2.0980438952860903E-4</v>
      </c>
      <c r="E35" s="2">
        <f>+prob!E35*'Valor esperado'!E35</f>
        <v>2.3328043195415012E-4</v>
      </c>
      <c r="F35" s="2">
        <f>+prob!F35*'Valor esperado'!F35</f>
        <v>2.6198915275273951E-4</v>
      </c>
      <c r="G35" s="2">
        <f>+prob!G35*'Valor esperado'!G35</f>
        <v>1.7861286084771861E-4</v>
      </c>
      <c r="H35" s="2">
        <f>+prob!H35*'Valor esperado'!H35</f>
        <v>1.3046687159139E-4</v>
      </c>
      <c r="I35" s="2">
        <f>+prob!I35*'Valor esperado'!I35</f>
        <v>6.5693385699031018E-5</v>
      </c>
      <c r="J35" s="2">
        <f>+prob!J35*'Valor esperado'!J35</f>
        <v>4.2533843561558463E-5</v>
      </c>
      <c r="K35" s="2">
        <f>+prob!K35*'Valor esperado'!K35</f>
        <v>2.5666026102289253E-5</v>
      </c>
      <c r="P35" s="43" t="s">
        <v>113</v>
      </c>
      <c r="Q35" s="39">
        <f t="shared" si="4"/>
        <v>2.1014522029106143E-3</v>
      </c>
    </row>
    <row r="36" spans="1:17" x14ac:dyDescent="0.3">
      <c r="A36">
        <f t="shared" si="5"/>
        <v>6</v>
      </c>
      <c r="B36" s="2">
        <f>+prob!B36*'Valor esperado'!B36</f>
        <v>-9.9516048784367863E-5</v>
      </c>
      <c r="C36" s="2">
        <f>+prob!C36*'Valor esperado'!C36</f>
        <v>-6.4040452527828418E-5</v>
      </c>
      <c r="D36" s="2">
        <f>+prob!D36*'Valor esperado'!D36</f>
        <v>-2.6712257629648136E-5</v>
      </c>
      <c r="E36" s="2">
        <f>+prob!E36*'Valor esperado'!E36</f>
        <v>1.36357815742683E-5</v>
      </c>
      <c r="F36" s="2">
        <f>+prob!F36*'Valor esperado'!F36</f>
        <v>4.0155819215622169E-5</v>
      </c>
      <c r="G36" s="2">
        <f>+prob!G36*'Valor esperado'!G36</f>
        <v>-9.6881071696547241E-5</v>
      </c>
      <c r="H36" s="2">
        <f>+prob!H36*'Valor esperado'!H36</f>
        <v>-1.2361165453995732E-4</v>
      </c>
      <c r="I36" s="2">
        <f>+prob!I36*'Valor esperado'!I36</f>
        <v>-1.5476253100088104E-4</v>
      </c>
      <c r="J36" s="2">
        <f>+prob!J36*'Valor esperado'!J36</f>
        <v>-6.4038596886342237E-4</v>
      </c>
      <c r="K36" s="2">
        <f>+prob!K36*'Valor esperado'!K36</f>
        <v>-1.1046052533037082E-4</v>
      </c>
    </row>
    <row r="37" spans="1:17" x14ac:dyDescent="0.3">
      <c r="A37">
        <f t="shared" si="5"/>
        <v>7</v>
      </c>
      <c r="B37" s="2">
        <f>+prob!B37*'Valor esperado'!B37</f>
        <v>-7.0771679559603607E-5</v>
      </c>
      <c r="C37" s="2">
        <f>+prob!C37*'Valor esperado'!C37</f>
        <v>-3.6085881654688002E-5</v>
      </c>
      <c r="D37" s="2">
        <f>+prob!D37*'Valor esperado'!D37</f>
        <v>5.0244234490391812E-7</v>
      </c>
      <c r="E37" s="2">
        <f>+prob!E37*'Valor esperado'!E37</f>
        <v>3.8801564393714181E-5</v>
      </c>
      <c r="F37" s="2">
        <f>+prob!F37*'Valor esperado'!F37</f>
        <v>7.8563810006459841E-5</v>
      </c>
      <c r="G37" s="2">
        <f>+prob!G37*'Valor esperado'!G37</f>
        <v>-4.1192936232059951E-5</v>
      </c>
      <c r="H37" s="2">
        <f>+prob!H37*'Valor esperado'!H37</f>
        <v>-1.6928497591591586E-4</v>
      </c>
      <c r="I37" s="2">
        <f>+prob!I37*'Valor esperado'!I37</f>
        <v>-1.961446602113042E-4</v>
      </c>
      <c r="J37" s="2">
        <f>+prob!J37*'Valor esperado'!J37</f>
        <v>-7.8368260807760678E-4</v>
      </c>
      <c r="K37" s="2">
        <f>+prob!K37*'Valor esperado'!K37</f>
        <v>-1.3865272571084194E-4</v>
      </c>
      <c r="Q37" s="46"/>
    </row>
    <row r="38" spans="1:17" x14ac:dyDescent="0.3">
      <c r="A38">
        <f t="shared" si="5"/>
        <v>8</v>
      </c>
      <c r="B38" s="2">
        <f>+prob!B38*'Valor esperado'!B38</f>
        <v>8.7779243164188696E-6</v>
      </c>
      <c r="C38" s="2">
        <f>+prob!C38*'Valor esperado'!C38</f>
        <v>3.9548411686960965E-5</v>
      </c>
      <c r="D38" s="2">
        <f>+prob!D38*'Valor esperado'!D38</f>
        <v>7.1264209916311032E-5</v>
      </c>
      <c r="E38" s="2">
        <f>+prob!E38*'Valor esperado'!E38</f>
        <v>1.0392271497745792E-4</v>
      </c>
      <c r="F38" s="2">
        <f>+prob!F38*'Valor esperado'!F38</f>
        <v>1.4817177850940598E-4</v>
      </c>
      <c r="G38" s="2">
        <f>+prob!G38*'Valor esperado'!G38</f>
        <v>9.628110923373036E-5</v>
      </c>
      <c r="H38" s="2">
        <f>+prob!H38*'Valor esperado'!H38</f>
        <v>-3.9864509608340102E-5</v>
      </c>
      <c r="I38" s="2">
        <f>+prob!I38*'Valor esperado'!I38</f>
        <v>-1.8452415769531973E-4</v>
      </c>
      <c r="J38" s="2">
        <f>+prob!J38*'Valor esperado'!J38</f>
        <v>-8.226394703170221E-4</v>
      </c>
      <c r="K38" s="2">
        <f>+prob!K38*'Valor esperado'!K38</f>
        <v>-1.2417347397972569E-4</v>
      </c>
    </row>
    <row r="39" spans="1:17" x14ac:dyDescent="0.3">
      <c r="A39">
        <f t="shared" si="5"/>
        <v>9</v>
      </c>
      <c r="B39" s="2">
        <f>+prob!B39*'Valor esperado'!B39</f>
        <v>8.4036879827335614E-5</v>
      </c>
      <c r="C39" s="2">
        <f>+prob!C39*'Valor esperado'!C39</f>
        <v>1.1021400570291901E-4</v>
      </c>
      <c r="D39" s="2">
        <f>+prob!D39*'Valor esperado'!D39</f>
        <v>1.3723411160348949E-4</v>
      </c>
      <c r="E39" s="2">
        <f>+prob!E39*'Valor esperado'!E39</f>
        <v>1.6538381992361889E-4</v>
      </c>
      <c r="F39" s="2">
        <f>+prob!F39*'Valor esperado'!F39</f>
        <v>2.0180910737007879E-4</v>
      </c>
      <c r="G39" s="2">
        <f>+prob!G39*'Valor esperado'!G39</f>
        <v>1.8186352632523981E-4</v>
      </c>
      <c r="H39" s="2">
        <f>+prob!H39*'Valor esperado'!H39</f>
        <v>9.8007861924052136E-5</v>
      </c>
      <c r="I39" s="2">
        <f>+prob!I39*'Valor esperado'!I39</f>
        <v>-4.2630747545053986E-5</v>
      </c>
      <c r="J39" s="2">
        <f>+prob!J39*'Valor esperado'!J39</f>
        <v>-2.9965544701626332E-4</v>
      </c>
      <c r="K39" s="2">
        <f>+prob!K39*'Valor esperado'!K39</f>
        <v>-3.1574170390347508E-5</v>
      </c>
    </row>
    <row r="40" spans="1:17" x14ac:dyDescent="0.3">
      <c r="A40">
        <f t="shared" si="5"/>
        <v>10</v>
      </c>
      <c r="B40" s="2">
        <f>+prob!B40*'Valor esperado'!B40</f>
        <v>4.6608034608417942E-3</v>
      </c>
      <c r="C40" s="2">
        <f>+prob!C40*'Valor esperado'!C40</f>
        <v>4.7357093800745121E-3</v>
      </c>
      <c r="D40" s="2">
        <f>+prob!D40*'Valor esperado'!D40</f>
        <v>4.8142009063127681E-3</v>
      </c>
      <c r="E40" s="2">
        <f>+prob!E40*'Valor esperado'!E40</f>
        <v>4.8820004779812475E-3</v>
      </c>
      <c r="F40" s="2">
        <f>+prob!F40*'Valor esperado'!F40</f>
        <v>5.1266896325632754E-3</v>
      </c>
      <c r="G40" s="2">
        <f>+prob!G40*'Valor esperado'!G40</f>
        <v>5.631149578786891E-3</v>
      </c>
      <c r="H40" s="2">
        <f>+prob!H40*'Valor esperado'!H40</f>
        <v>5.766519141024295E-3</v>
      </c>
      <c r="I40" s="2">
        <f>+prob!I40*'Valor esperado'!I40</f>
        <v>5.5228538611458988E-3</v>
      </c>
      <c r="J40" s="2">
        <f>+prob!J40*'Valor esperado'!J40</f>
        <v>1.4911412452209501E-2</v>
      </c>
      <c r="K40" s="2">
        <f>+prob!K40*'Valor esperado'!K40</f>
        <v>3.3047766721608471E-3</v>
      </c>
    </row>
    <row r="41" spans="1:17" x14ac:dyDescent="0.3">
      <c r="A41" t="s">
        <v>6</v>
      </c>
      <c r="B41" s="2">
        <f>+prob!B41*'Valor esperado'!B41</f>
        <v>2.1421981035023624E-4</v>
      </c>
      <c r="C41" s="2">
        <f>+prob!C41*'Valor esperado'!C41</f>
        <v>2.3568286441612049E-4</v>
      </c>
      <c r="D41" s="2">
        <f>+prob!D41*'Valor esperado'!D41</f>
        <v>2.5764248994901049E-4</v>
      </c>
      <c r="E41" s="2">
        <f>+prob!E41*'Valor esperado'!E41</f>
        <v>2.7979017656305332E-4</v>
      </c>
      <c r="F41" s="2">
        <f>+prob!F41*'Valor esperado'!F41</f>
        <v>3.0376881880180684E-4</v>
      </c>
      <c r="G41" s="2">
        <f>+prob!G41*'Valor esperado'!G41</f>
        <v>2.1069137408479333E-4</v>
      </c>
      <c r="H41" s="2">
        <f>+prob!H41*'Valor esperado'!H41</f>
        <v>1.5962339138384852E-4</v>
      </c>
      <c r="I41" s="2">
        <f>+prob!I41*'Valor esperado'!I41</f>
        <v>1.0367930047904179E-4</v>
      </c>
      <c r="J41" s="2">
        <f>+prob!J41*'Valor esperado'!J41</f>
        <v>3.0198728741063065E-4</v>
      </c>
      <c r="K41" s="2">
        <f>+prob!K41*'Valor esperado'!K41</f>
        <v>3.4366689472072862E-5</v>
      </c>
      <c r="M41" s="13">
        <f>+SUM(B32:K41)</f>
        <v>5.8286862444745825E-2</v>
      </c>
      <c r="N41">
        <f>+COUNT(B32:K41)</f>
        <v>100</v>
      </c>
    </row>
    <row r="43" spans="1:17" x14ac:dyDescent="0.3">
      <c r="A43" t="s">
        <v>19</v>
      </c>
      <c r="B43" s="32">
        <f ca="1">+SUM(B2:K41)</f>
        <v>3.9313151651851598E-2</v>
      </c>
    </row>
    <row r="44" spans="1:17" x14ac:dyDescent="0.3">
      <c r="A44" t="s">
        <v>20</v>
      </c>
      <c r="B44" s="28">
        <f>+B48*(1-B48)*-1</f>
        <v>-4.5096460207975919E-2</v>
      </c>
      <c r="D44" t="s">
        <v>24</v>
      </c>
    </row>
    <row r="45" spans="1:17" x14ac:dyDescent="0.3">
      <c r="A45" t="s">
        <v>21</v>
      </c>
      <c r="B45" s="13">
        <f ca="1">+SUM(B43:B44)</f>
        <v>-5.7833085561243211E-3</v>
      </c>
      <c r="D45" s="1" t="s">
        <v>26</v>
      </c>
    </row>
    <row r="46" spans="1:17" x14ac:dyDescent="0.3">
      <c r="D46" t="s">
        <v>27</v>
      </c>
    </row>
    <row r="48" spans="1:17" x14ac:dyDescent="0.3">
      <c r="A48" t="s">
        <v>18</v>
      </c>
      <c r="B48">
        <f>2*(4/13)*(1/13)</f>
        <v>4.7337278106508882E-2</v>
      </c>
      <c r="D48" t="s">
        <v>22</v>
      </c>
    </row>
    <row r="49" spans="4:16" x14ac:dyDescent="0.3">
      <c r="D49" t="s">
        <v>25</v>
      </c>
    </row>
    <row r="50" spans="4:16" x14ac:dyDescent="0.3">
      <c r="D50" t="s">
        <v>23</v>
      </c>
      <c r="M50">
        <v>10000</v>
      </c>
      <c r="N50">
        <v>60</v>
      </c>
      <c r="P50">
        <f ca="1">+B45*M50*N50</f>
        <v>-3469.9851336745924</v>
      </c>
    </row>
    <row r="51" spans="4:16" x14ac:dyDescent="0.3">
      <c r="L51">
        <v>-0.5</v>
      </c>
      <c r="M51">
        <v>10000</v>
      </c>
      <c r="N51">
        <v>1</v>
      </c>
      <c r="P51">
        <f>+L51*M51*N51</f>
        <v>-5000</v>
      </c>
    </row>
  </sheetData>
  <conditionalFormatting sqref="Q2:Q35">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F7B49-E898-4DF4-8DDE-3213118E99FC}">
  <sheetPr>
    <tabColor theme="5"/>
  </sheetPr>
  <dimension ref="A1:O41"/>
  <sheetViews>
    <sheetView zoomScale="70" zoomScaleNormal="70" workbookViewId="0"/>
  </sheetViews>
  <sheetFormatPr baseColWidth="10" defaultRowHeight="14.4" x14ac:dyDescent="0.3"/>
  <cols>
    <col min="1" max="1" width="12.5546875" bestFit="1" customWidth="1"/>
  </cols>
  <sheetData>
    <row r="1" spans="1:15" x14ac:dyDescent="0.3">
      <c r="A1" t="s">
        <v>4</v>
      </c>
      <c r="B1">
        <v>2</v>
      </c>
      <c r="C1">
        <v>3</v>
      </c>
      <c r="D1">
        <v>4</v>
      </c>
      <c r="E1">
        <v>5</v>
      </c>
      <c r="F1">
        <v>6</v>
      </c>
      <c r="G1">
        <v>7</v>
      </c>
      <c r="H1">
        <v>8</v>
      </c>
      <c r="I1">
        <v>9</v>
      </c>
      <c r="J1">
        <v>10</v>
      </c>
      <c r="K1" t="s">
        <v>5</v>
      </c>
    </row>
    <row r="2" spans="1:15" x14ac:dyDescent="0.3">
      <c r="A2">
        <v>5</v>
      </c>
      <c r="B2" s="6">
        <f>+PQDR!B3</f>
        <v>-0.12821556706374745</v>
      </c>
      <c r="C2" s="6">
        <f>+PQDR!C3</f>
        <v>-9.5310227261489883E-2</v>
      </c>
      <c r="D2" s="6">
        <f>+PQDR!D3</f>
        <v>-6.1479464199694238E-2</v>
      </c>
      <c r="E2" s="6">
        <f>+PQDR!E3</f>
        <v>-2.397897039185962E-2</v>
      </c>
      <c r="F2" s="6">
        <f>+PQDR!F3</f>
        <v>-1.1863378384400908E-3</v>
      </c>
      <c r="G2" s="6">
        <f>+PQDR!G3</f>
        <v>-0.11944744188414852</v>
      </c>
      <c r="H2" s="6">
        <f>+PQDR!H3</f>
        <v>-0.18809330390318518</v>
      </c>
      <c r="I2" s="6">
        <f>+PQDR!I3</f>
        <v>-0.2666150533579591</v>
      </c>
      <c r="J2" s="6">
        <f>+PQDR!J3</f>
        <v>-0.31341164336497107</v>
      </c>
      <c r="K2" s="6">
        <f>+PQDR!K3</f>
        <v>-0.27857459755181968</v>
      </c>
      <c r="N2" s="42" t="s">
        <v>114</v>
      </c>
      <c r="O2" s="6">
        <f>+SUM(B2:K2)</f>
        <v>-1.4763126068173149</v>
      </c>
    </row>
    <row r="3" spans="1:15" x14ac:dyDescent="0.3">
      <c r="A3">
        <f>+A2+1</f>
        <v>6</v>
      </c>
      <c r="B3" s="6">
        <f>+PQDR!B4</f>
        <v>-0.14075911746001987</v>
      </c>
      <c r="C3" s="6">
        <f>+PQDR!C4</f>
        <v>-0.10729107800860836</v>
      </c>
      <c r="D3" s="6">
        <f>+PQDR!D4</f>
        <v>-7.2917141926387305E-2</v>
      </c>
      <c r="E3" s="6">
        <f>+PQDR!E4</f>
        <v>-3.4915973330102178E-2</v>
      </c>
      <c r="F3" s="6">
        <f>+PQDR!F4</f>
        <v>-1.3005835529874204E-2</v>
      </c>
      <c r="G3" s="6">
        <f>+PQDR!G4</f>
        <v>-0.15193270723669944</v>
      </c>
      <c r="H3" s="6">
        <f>+PQDR!H4</f>
        <v>-0.21724188132078476</v>
      </c>
      <c r="I3" s="6">
        <f>+PQDR!I4</f>
        <v>-0.29264070019772598</v>
      </c>
      <c r="J3" s="6">
        <f>+PQDR!J4</f>
        <v>-0.33774944037840804</v>
      </c>
      <c r="K3" s="6">
        <f>+PQDR!K4</f>
        <v>-0.30414663097569938</v>
      </c>
      <c r="N3" s="42" t="s">
        <v>115</v>
      </c>
      <c r="O3" s="6">
        <f t="shared" ref="O3:O15" si="0">+SUM(B3:K3)</f>
        <v>-1.6726005063643097</v>
      </c>
    </row>
    <row r="4" spans="1:15" x14ac:dyDescent="0.3">
      <c r="A4">
        <f t="shared" ref="A4:A16" si="1">+A3+1</f>
        <v>7</v>
      </c>
      <c r="B4" s="6">
        <f>+PQDR!B5</f>
        <v>-0.10918342786661633</v>
      </c>
      <c r="C4" s="6">
        <f>+PQDR!C5</f>
        <v>-7.658298190446361E-2</v>
      </c>
      <c r="D4" s="6">
        <f>+PQDR!D5</f>
        <v>-4.3021794004341876E-2</v>
      </c>
      <c r="E4" s="6">
        <f>+PQDR!E5</f>
        <v>-7.2713609029408845E-3</v>
      </c>
      <c r="F4" s="6">
        <f>+PQDR!F5</f>
        <v>2.9185342353860964E-2</v>
      </c>
      <c r="G4" s="6">
        <f>+PQDR!G5</f>
        <v>-6.8807799580427764E-2</v>
      </c>
      <c r="H4" s="6">
        <f>+PQDR!H5</f>
        <v>-0.21060476872434966</v>
      </c>
      <c r="I4" s="6">
        <f>+PQDR!I5</f>
        <v>-0.28536544048687662</v>
      </c>
      <c r="J4" s="6">
        <f>+PQDR!J5</f>
        <v>-0.31905479139833842</v>
      </c>
      <c r="K4" s="6">
        <f>+PQDR!K5</f>
        <v>-0.31007165033163697</v>
      </c>
      <c r="N4" s="42" t="s">
        <v>116</v>
      </c>
      <c r="O4" s="6">
        <f t="shared" si="0"/>
        <v>-1.4007786728461311</v>
      </c>
    </row>
    <row r="5" spans="1:15" x14ac:dyDescent="0.3">
      <c r="A5">
        <f t="shared" si="1"/>
        <v>8</v>
      </c>
      <c r="B5" s="6">
        <f>+PQDR!B6</f>
        <v>-2.1798188008805668E-2</v>
      </c>
      <c r="C5" s="6">
        <f>+PQDR!C6</f>
        <v>8.0052625306546651E-3</v>
      </c>
      <c r="D5" s="6">
        <f>+PQDR!D6</f>
        <v>3.8784473277208811E-2</v>
      </c>
      <c r="E5" s="6">
        <f>+PQDR!E6</f>
        <v>7.0804635983033826E-2</v>
      </c>
      <c r="F5" s="6">
        <f>+PQDR!F6</f>
        <v>0.11496015009622332</v>
      </c>
      <c r="G5" s="6">
        <f>+PQDR!G6</f>
        <v>8.2207439363742862E-2</v>
      </c>
      <c r="H5" s="6">
        <f>+PQDR!H6</f>
        <v>-5.9898275658656304E-2</v>
      </c>
      <c r="I5" s="6">
        <f>+PQDR!I6</f>
        <v>-0.21018633199821762</v>
      </c>
      <c r="J5" s="6">
        <f>+PQDR!J6</f>
        <v>-0.24937508055334259</v>
      </c>
      <c r="K5" s="6">
        <f>+PQDR!K6</f>
        <v>-0.1970288105741636</v>
      </c>
      <c r="N5" s="42" t="s">
        <v>117</v>
      </c>
      <c r="O5" s="6">
        <f t="shared" si="0"/>
        <v>-0.42352472554232234</v>
      </c>
    </row>
    <row r="6" spans="1:15" x14ac:dyDescent="0.3">
      <c r="A6">
        <f t="shared" si="1"/>
        <v>9</v>
      </c>
      <c r="B6" s="6">
        <f>+PQDR!B7</f>
        <v>7.4446037576340524E-2</v>
      </c>
      <c r="C6" s="6">
        <f>+PQDR!C7</f>
        <v>0.12081635332999649</v>
      </c>
      <c r="D6" s="6">
        <f>+PQDR!D7</f>
        <v>0.18194893405242166</v>
      </c>
      <c r="E6" s="6">
        <f>+PQDR!E7</f>
        <v>0.24305722487303633</v>
      </c>
      <c r="F6" s="6">
        <f>+PQDR!F7</f>
        <v>0.31705474570166703</v>
      </c>
      <c r="G6" s="6">
        <f>+PQDR!G7</f>
        <v>0.17186785993695267</v>
      </c>
      <c r="H6" s="6">
        <f>+PQDR!H7</f>
        <v>9.8376217435392543E-2</v>
      </c>
      <c r="I6" s="6">
        <f>+PQDR!I7</f>
        <v>-5.2178053462651711E-2</v>
      </c>
      <c r="J6" s="6">
        <f>+PQDR!J7</f>
        <v>-0.15295298487455075</v>
      </c>
      <c r="K6" s="6">
        <f>+PQDR!K7</f>
        <v>-6.5680778778066204E-2</v>
      </c>
      <c r="N6" s="42" t="s">
        <v>118</v>
      </c>
      <c r="O6" s="6">
        <f t="shared" si="0"/>
        <v>0.93675555579053871</v>
      </c>
    </row>
    <row r="7" spans="1:15" x14ac:dyDescent="0.3">
      <c r="A7">
        <f t="shared" si="1"/>
        <v>10</v>
      </c>
      <c r="B7" s="6">
        <f>+PQDR!B8</f>
        <v>0.3589394124422991</v>
      </c>
      <c r="C7" s="6">
        <f>+PQDR!C8</f>
        <v>0.40932067017593915</v>
      </c>
      <c r="D7" s="6">
        <f>+PQDR!D8</f>
        <v>0.460940243794354</v>
      </c>
      <c r="E7" s="6">
        <f>+PQDR!E8</f>
        <v>0.51251710900326775</v>
      </c>
      <c r="F7" s="6">
        <f>+PQDR!F8</f>
        <v>0.57559016859776868</v>
      </c>
      <c r="G7" s="6">
        <f>+PQDR!G8</f>
        <v>0.39241245528243773</v>
      </c>
      <c r="H7" s="6">
        <f>+PQDR!H8</f>
        <v>0.28663571688628381</v>
      </c>
      <c r="I7" s="6">
        <f>+PQDR!I8</f>
        <v>0.14432836838077112</v>
      </c>
      <c r="J7" s="6">
        <f>+PQDR!J8</f>
        <v>2.5308523040868145E-2</v>
      </c>
      <c r="K7" s="6">
        <f>+PQDR!K8</f>
        <v>8.1449707945275923E-2</v>
      </c>
      <c r="N7" s="42" t="s">
        <v>119</v>
      </c>
      <c r="O7" s="6">
        <f t="shared" si="0"/>
        <v>3.247442375549265</v>
      </c>
    </row>
    <row r="8" spans="1:15" x14ac:dyDescent="0.3">
      <c r="A8">
        <f t="shared" si="1"/>
        <v>11</v>
      </c>
      <c r="B8" s="6">
        <f>+PQDR!B9</f>
        <v>0.47064092333946889</v>
      </c>
      <c r="C8" s="6">
        <f>+PQDR!C9</f>
        <v>0.51779525312221664</v>
      </c>
      <c r="D8" s="6">
        <f>+PQDR!D9</f>
        <v>0.56604055041797607</v>
      </c>
      <c r="E8" s="6">
        <f>+PQDR!E9</f>
        <v>0.61469901790902803</v>
      </c>
      <c r="F8" s="6">
        <f>+PQDR!F9</f>
        <v>0.66738009490756967</v>
      </c>
      <c r="G8" s="6">
        <f>+PQDR!G9</f>
        <v>0.46288894886429094</v>
      </c>
      <c r="H8" s="6">
        <f>+PQDR!H9</f>
        <v>0.35069259087031501</v>
      </c>
      <c r="I8" s="6">
        <f>+PQDR!I9</f>
        <v>0.22778342315245487</v>
      </c>
      <c r="J8" s="6">
        <f>+PQDR!J9</f>
        <v>0.1796887274111463</v>
      </c>
      <c r="K8" s="6">
        <f>+PQDR!K9</f>
        <v>0.14300128216153019</v>
      </c>
      <c r="N8" s="43">
        <v>11</v>
      </c>
      <c r="O8" s="6">
        <f t="shared" si="0"/>
        <v>4.2006108121559969</v>
      </c>
    </row>
    <row r="9" spans="1:15" x14ac:dyDescent="0.3">
      <c r="A9">
        <f t="shared" si="1"/>
        <v>12</v>
      </c>
      <c r="B9" s="6">
        <f>+PQDR!B10</f>
        <v>-0.25338998596663803</v>
      </c>
      <c r="C9" s="6">
        <f>+PQDR!C10</f>
        <v>-0.2336908997980866</v>
      </c>
      <c r="D9" s="6">
        <f>+PQDR!D10</f>
        <v>-0.21106310899491437</v>
      </c>
      <c r="E9" s="6">
        <f>+PQDR!E10</f>
        <v>-0.16719266083547524</v>
      </c>
      <c r="F9" s="6">
        <f>+PQDR!F10</f>
        <v>-0.15369901583000439</v>
      </c>
      <c r="G9" s="6">
        <f>+PQDR!G10</f>
        <v>-0.21284771451731427</v>
      </c>
      <c r="H9" s="6">
        <f>+PQDR!H10</f>
        <v>-0.27157480502428616</v>
      </c>
      <c r="I9" s="6">
        <f>+PQDR!I10</f>
        <v>-0.3400132806089356</v>
      </c>
      <c r="J9" s="6">
        <f>+PQDR!J10</f>
        <v>-0.38104299284808757</v>
      </c>
      <c r="K9" s="6">
        <f>+PQDR!K10</f>
        <v>-0.35054034044008009</v>
      </c>
      <c r="N9" s="43">
        <v>12</v>
      </c>
      <c r="O9" s="6">
        <f t="shared" si="0"/>
        <v>-2.5750548048638224</v>
      </c>
    </row>
    <row r="10" spans="1:15" x14ac:dyDescent="0.3">
      <c r="A10">
        <f t="shared" si="1"/>
        <v>13</v>
      </c>
      <c r="B10" s="6">
        <f>+PQDR!B11</f>
        <v>-0.29278372720927726</v>
      </c>
      <c r="C10" s="6">
        <f>+PQDR!C11</f>
        <v>-0.2522502292357135</v>
      </c>
      <c r="D10" s="6">
        <f>+PQDR!D11</f>
        <v>-0.21106310899491437</v>
      </c>
      <c r="E10" s="6">
        <f>+PQDR!E11</f>
        <v>-0.16719266083547524</v>
      </c>
      <c r="F10" s="6">
        <f>+PQDR!F11</f>
        <v>-0.15369901583000439</v>
      </c>
      <c r="G10" s="6">
        <f>+PQDR!G11</f>
        <v>-0.26907287776607752</v>
      </c>
      <c r="H10" s="6">
        <f>+PQDR!H11</f>
        <v>-0.32360517609397998</v>
      </c>
      <c r="I10" s="6">
        <f>+PQDR!I11</f>
        <v>-0.38715518913686875</v>
      </c>
      <c r="J10" s="6">
        <f>+PQDR!J11</f>
        <v>-0.42525420764465277</v>
      </c>
      <c r="K10" s="6">
        <f>+PQDR!K11</f>
        <v>-0.3969303161229315</v>
      </c>
      <c r="N10" s="43">
        <v>13</v>
      </c>
      <c r="O10" s="6">
        <f t="shared" si="0"/>
        <v>-2.8790065088698955</v>
      </c>
    </row>
    <row r="11" spans="1:15" x14ac:dyDescent="0.3">
      <c r="A11">
        <f t="shared" si="1"/>
        <v>14</v>
      </c>
      <c r="B11" s="6">
        <f>+PQDR!B12</f>
        <v>-0.29278372720927726</v>
      </c>
      <c r="C11" s="6">
        <f>+PQDR!C12</f>
        <v>-0.2522502292357135</v>
      </c>
      <c r="D11" s="6">
        <f>+PQDR!D12</f>
        <v>-0.21106310899491437</v>
      </c>
      <c r="E11" s="6">
        <f>+PQDR!E12</f>
        <v>-0.16719266083547524</v>
      </c>
      <c r="F11" s="6">
        <f>+PQDR!F12</f>
        <v>-0.15369901583000439</v>
      </c>
      <c r="G11" s="6">
        <f>+PQDR!G12</f>
        <v>-0.3212819579256434</v>
      </c>
      <c r="H11" s="6">
        <f>+PQDR!H12</f>
        <v>-0.37191909208726709</v>
      </c>
      <c r="I11" s="6">
        <f>+PQDR!I12</f>
        <v>-0.43092981848423528</v>
      </c>
      <c r="J11" s="6">
        <f>+PQDR!J12</f>
        <v>-0.46630747852717758</v>
      </c>
      <c r="K11" s="6">
        <f>+PQDR!K12</f>
        <v>-0.44000672211415065</v>
      </c>
      <c r="N11" s="43">
        <v>14</v>
      </c>
      <c r="O11" s="6">
        <f t="shared" si="0"/>
        <v>-3.1074338112438586</v>
      </c>
    </row>
    <row r="12" spans="1:15" x14ac:dyDescent="0.3">
      <c r="A12">
        <f t="shared" si="1"/>
        <v>15</v>
      </c>
      <c r="B12" s="6">
        <f>+PQDR!B13</f>
        <v>-0.29278372720927726</v>
      </c>
      <c r="C12" s="6">
        <f>+PQDR!C13</f>
        <v>-0.2522502292357135</v>
      </c>
      <c r="D12" s="6">
        <f>+PQDR!D13</f>
        <v>-0.21106310899491437</v>
      </c>
      <c r="E12" s="6">
        <f>+PQDR!E13</f>
        <v>-0.16719266083547524</v>
      </c>
      <c r="F12" s="6">
        <f>+PQDR!F13</f>
        <v>-0.15369901583000439</v>
      </c>
      <c r="G12" s="6">
        <f>+PQDR!G13</f>
        <v>-0.36976181807381175</v>
      </c>
      <c r="H12" s="6">
        <f>+PQDR!H13</f>
        <v>-0.41678201408103371</v>
      </c>
      <c r="I12" s="6">
        <f>+PQDR!I13</f>
        <v>-0.47157768859250421</v>
      </c>
      <c r="J12" s="6">
        <f>+PQDR!J13</f>
        <v>-0.5</v>
      </c>
      <c r="K12" s="6">
        <f>+PQDR!K13</f>
        <v>-0.4800062419631399</v>
      </c>
      <c r="N12" s="43">
        <v>15</v>
      </c>
      <c r="O12" s="6">
        <f t="shared" si="0"/>
        <v>-3.3151165048158742</v>
      </c>
    </row>
    <row r="13" spans="1:15" x14ac:dyDescent="0.3">
      <c r="A13">
        <f t="shared" si="1"/>
        <v>16</v>
      </c>
      <c r="B13" s="6">
        <f>+PQDR!B14</f>
        <v>-0.29278372720927726</v>
      </c>
      <c r="C13" s="6">
        <f>+PQDR!C14</f>
        <v>-0.2522502292357135</v>
      </c>
      <c r="D13" s="6">
        <f>+PQDR!D14</f>
        <v>-0.21106310899491437</v>
      </c>
      <c r="E13" s="6">
        <f>+PQDR!E14</f>
        <v>-0.16719266083547524</v>
      </c>
      <c r="F13" s="6">
        <f>+PQDR!F14</f>
        <v>-0.15369901583000439</v>
      </c>
      <c r="G13" s="6">
        <f>+PQDR!G14</f>
        <v>-0.41477883106853947</v>
      </c>
      <c r="H13" s="6">
        <f>+PQDR!H14</f>
        <v>-0.45844044164667419</v>
      </c>
      <c r="I13" s="6">
        <f>+PQDR!I14</f>
        <v>-0.5</v>
      </c>
      <c r="J13" s="6">
        <f>+PQDR!J14</f>
        <v>-0.5</v>
      </c>
      <c r="K13" s="6">
        <f>+PQDR!K14</f>
        <v>-0.51714865325148707</v>
      </c>
      <c r="N13" s="43">
        <v>16</v>
      </c>
      <c r="O13" s="6">
        <f t="shared" si="0"/>
        <v>-3.4673566680720853</v>
      </c>
    </row>
    <row r="14" spans="1:15" x14ac:dyDescent="0.3">
      <c r="A14">
        <f t="shared" si="1"/>
        <v>17</v>
      </c>
      <c r="B14" s="6">
        <f>+PQDR!B15</f>
        <v>-0.15297458768154204</v>
      </c>
      <c r="C14" s="6">
        <f>+PQDR!C15</f>
        <v>-0.11721624142457365</v>
      </c>
      <c r="D14" s="6">
        <f>+PQDR!D15</f>
        <v>-8.0573373145316152E-2</v>
      </c>
      <c r="E14" s="6">
        <f>+PQDR!E15</f>
        <v>-4.4941375564924446E-2</v>
      </c>
      <c r="F14" s="6">
        <f>+PQDR!F15</f>
        <v>1.1739160673341964E-2</v>
      </c>
      <c r="G14" s="6">
        <f>+PQDR!G15</f>
        <v>-0.10680898948269468</v>
      </c>
      <c r="H14" s="6">
        <f>+PQDR!H15</f>
        <v>-0.38195097104844711</v>
      </c>
      <c r="I14" s="6">
        <f>+PQDR!I15</f>
        <v>-0.42315423964521748</v>
      </c>
      <c r="J14" s="6">
        <f>+PQDR!J15</f>
        <v>-0.41972063392881986</v>
      </c>
      <c r="K14" s="6">
        <f>+PQDR!K15</f>
        <v>-0.47803347499473703</v>
      </c>
      <c r="N14" s="43">
        <v>17</v>
      </c>
      <c r="O14" s="6">
        <f t="shared" si="0"/>
        <v>-2.1936347262429301</v>
      </c>
    </row>
    <row r="15" spans="1:15" x14ac:dyDescent="0.3">
      <c r="A15">
        <f t="shared" si="1"/>
        <v>18</v>
      </c>
      <c r="B15" s="6">
        <f>+PQDR!B16</f>
        <v>0.12174190222088771</v>
      </c>
      <c r="C15" s="6">
        <f>+PQDR!C16</f>
        <v>0.14830007284131114</v>
      </c>
      <c r="D15" s="6">
        <f>+PQDR!D16</f>
        <v>0.17585443719748528</v>
      </c>
      <c r="E15" s="6">
        <f>+PQDR!E16</f>
        <v>0.19956119497617719</v>
      </c>
      <c r="F15" s="6">
        <f>+PQDR!F16</f>
        <v>0.28344391604689867</v>
      </c>
      <c r="G15" s="6">
        <f>+PQDR!G16</f>
        <v>0.3995541673365518</v>
      </c>
      <c r="H15" s="6">
        <f>+PQDR!H16</f>
        <v>0.10595134861912359</v>
      </c>
      <c r="I15" s="6">
        <f>+PQDR!I16</f>
        <v>-0.18316335667343342</v>
      </c>
      <c r="J15" s="6">
        <f>+PQDR!J16</f>
        <v>-0.17830123379648949</v>
      </c>
      <c r="K15" s="6">
        <f>+PQDR!K16</f>
        <v>-0.10019887561319057</v>
      </c>
      <c r="N15" s="43">
        <v>18</v>
      </c>
      <c r="O15" s="6">
        <f t="shared" si="0"/>
        <v>0.97274357315532178</v>
      </c>
    </row>
    <row r="16" spans="1:15" x14ac:dyDescent="0.3">
      <c r="A16">
        <f t="shared" si="1"/>
        <v>19</v>
      </c>
      <c r="B16" s="6">
        <f>+PQDR!B17</f>
        <v>0.38630468602058993</v>
      </c>
      <c r="C16" s="6">
        <f>+PQDR!C17</f>
        <v>0.4043629365977599</v>
      </c>
      <c r="D16" s="6">
        <f>+PQDR!D17</f>
        <v>0.42317892482749653</v>
      </c>
      <c r="E16" s="6">
        <f>+PQDR!E17</f>
        <v>0.43951210416088371</v>
      </c>
      <c r="F16" s="6">
        <f>+PQDR!F17</f>
        <v>0.49597707378731926</v>
      </c>
      <c r="G16" s="6">
        <f>+PQDR!G17</f>
        <v>0.6159764957534315</v>
      </c>
      <c r="H16" s="6">
        <f>+PQDR!H17</f>
        <v>0.59385366828669439</v>
      </c>
      <c r="I16" s="6">
        <f>+PQDR!I17</f>
        <v>0.28759675706758148</v>
      </c>
      <c r="J16" s="6">
        <f>+PQDR!J17</f>
        <v>6.3118166335840831E-2</v>
      </c>
      <c r="K16" s="6">
        <f>+PQDR!K17</f>
        <v>0.27763572376835594</v>
      </c>
      <c r="N16" s="43">
        <v>19</v>
      </c>
      <c r="O16" s="45">
        <f>+SUM(B16:K16)</f>
        <v>3.9875165366059537</v>
      </c>
    </row>
    <row r="17" spans="1:15" x14ac:dyDescent="0.3">
      <c r="N17" s="43" t="s">
        <v>103</v>
      </c>
      <c r="O17" s="6">
        <f>+SUM(B21:K21)</f>
        <v>0.49487621486727845</v>
      </c>
    </row>
    <row r="18" spans="1:15" x14ac:dyDescent="0.3">
      <c r="N18" s="43" t="s">
        <v>104</v>
      </c>
      <c r="O18" s="6">
        <f t="shared" ref="O18:O25" si="2">+SUM(B22:K22)</f>
        <v>0.18861964820777649</v>
      </c>
    </row>
    <row r="19" spans="1:15" x14ac:dyDescent="0.3">
      <c r="N19" s="43" t="s">
        <v>105</v>
      </c>
      <c r="O19" s="6">
        <f t="shared" si="2"/>
        <v>-0.10741590360737152</v>
      </c>
    </row>
    <row r="20" spans="1:15" x14ac:dyDescent="0.3">
      <c r="A20" t="s">
        <v>1</v>
      </c>
      <c r="B20">
        <v>2</v>
      </c>
      <c r="C20">
        <v>3</v>
      </c>
      <c r="D20">
        <v>4</v>
      </c>
      <c r="E20">
        <v>5</v>
      </c>
      <c r="F20">
        <v>6</v>
      </c>
      <c r="G20">
        <v>7</v>
      </c>
      <c r="H20">
        <v>8</v>
      </c>
      <c r="I20">
        <v>9</v>
      </c>
      <c r="J20">
        <v>10</v>
      </c>
      <c r="K20" t="s">
        <v>5</v>
      </c>
      <c r="N20" s="43" t="s">
        <v>106</v>
      </c>
      <c r="O20" s="6">
        <f t="shared" si="2"/>
        <v>-0.39312805205256557</v>
      </c>
    </row>
    <row r="21" spans="1:15" x14ac:dyDescent="0.3">
      <c r="A21">
        <v>13</v>
      </c>
      <c r="B21" s="6">
        <f>+PQDR!B33</f>
        <v>4.6636132695309578E-2</v>
      </c>
      <c r="C21" s="6">
        <f>+PQDR!C33</f>
        <v>7.4118813392744051E-2</v>
      </c>
      <c r="D21" s="6">
        <f>+PQDR!D33</f>
        <v>0.10247714687203523</v>
      </c>
      <c r="E21" s="6">
        <f>+PQDR!E33</f>
        <v>0.13336273848321728</v>
      </c>
      <c r="F21" s="6">
        <f>+PQDR!F33</f>
        <v>0.16169271124923698</v>
      </c>
      <c r="G21" s="6">
        <f>+PQDR!G33</f>
        <v>0.12238569517899196</v>
      </c>
      <c r="H21" s="6">
        <f>+PQDR!H33</f>
        <v>5.4057070196311299E-2</v>
      </c>
      <c r="I21" s="6">
        <f>+PQDR!I33</f>
        <v>-3.7694688127479899E-2</v>
      </c>
      <c r="J21" s="6">
        <f>+PQDR!J33</f>
        <v>-0.10485135840627777</v>
      </c>
      <c r="K21" s="6">
        <f>+PQDR!K33</f>
        <v>-5.7308046666810254E-2</v>
      </c>
      <c r="N21" s="43" t="s">
        <v>107</v>
      </c>
      <c r="O21" s="6">
        <f t="shared" si="2"/>
        <v>-0.23826343716954149</v>
      </c>
    </row>
    <row r="22" spans="1:15" x14ac:dyDescent="0.3">
      <c r="A22">
        <f>+A21+1</f>
        <v>14</v>
      </c>
      <c r="B22" s="6">
        <f>+PQDR!B34</f>
        <v>2.2391856987839083E-2</v>
      </c>
      <c r="C22" s="6">
        <f>+PQDR!C34</f>
        <v>5.0806738919282814E-2</v>
      </c>
      <c r="D22" s="6">
        <f>+PQDR!D34</f>
        <v>8.0081414310110233E-2</v>
      </c>
      <c r="E22" s="6">
        <f>+PQDR!E34</f>
        <v>0.11189449567473925</v>
      </c>
      <c r="F22" s="6">
        <f>+PQDR!F34</f>
        <v>0.13916473074357688</v>
      </c>
      <c r="G22" s="6">
        <f>+PQDR!G34</f>
        <v>7.9507488494468148E-2</v>
      </c>
      <c r="H22" s="6">
        <f>+PQDR!H34</f>
        <v>1.3277219463208461E-2</v>
      </c>
      <c r="I22" s="6">
        <f>+PQDR!I34</f>
        <v>-7.5163189441683848E-2</v>
      </c>
      <c r="J22" s="6">
        <f>+PQDR!J34</f>
        <v>-0.1394667821754545</v>
      </c>
      <c r="K22" s="6">
        <f>+PQDR!K34</f>
        <v>-9.3874324768310105E-2</v>
      </c>
      <c r="N22" s="43" t="s">
        <v>108</v>
      </c>
      <c r="O22" s="6">
        <f t="shared" si="2"/>
        <v>1.0969191167146826</v>
      </c>
    </row>
    <row r="23" spans="1:15" x14ac:dyDescent="0.3">
      <c r="A23">
        <f t="shared" ref="A23:A29" si="3">+A22+1</f>
        <v>15</v>
      </c>
      <c r="B23" s="6">
        <f>+PQDR!B35</f>
        <v>-1.2068474052636583E-4</v>
      </c>
      <c r="C23" s="6">
        <f>+PQDR!C35</f>
        <v>2.9159812622497332E-2</v>
      </c>
      <c r="D23" s="6">
        <f>+PQDR!D35</f>
        <v>5.9285376931179926E-2</v>
      </c>
      <c r="E23" s="6">
        <f>+PQDR!E35</f>
        <v>9.1959698781152482E-2</v>
      </c>
      <c r="F23" s="6">
        <f>+PQDR!F35</f>
        <v>0.11824589170260678</v>
      </c>
      <c r="G23" s="6">
        <f>+PQDR!G35</f>
        <v>3.7028282279269235E-2</v>
      </c>
      <c r="H23" s="6">
        <f>+PQDR!H35</f>
        <v>-2.7054780502901658E-2</v>
      </c>
      <c r="I23" s="6">
        <f>+PQDR!I35</f>
        <v>-0.11218876868994292</v>
      </c>
      <c r="J23" s="6">
        <f>+PQDR!J35</f>
        <v>-0.17370423031226784</v>
      </c>
      <c r="K23" s="6">
        <f>+PQDR!K35</f>
        <v>-0.13002650167843849</v>
      </c>
      <c r="N23" s="43" t="s">
        <v>109</v>
      </c>
      <c r="O23" s="6">
        <f t="shared" si="2"/>
        <v>3.9875165366059537</v>
      </c>
    </row>
    <row r="24" spans="1:15" x14ac:dyDescent="0.3">
      <c r="A24">
        <f t="shared" si="3"/>
        <v>16</v>
      </c>
      <c r="B24" s="6">
        <f>+PQDR!B36</f>
        <v>-2.1025187774008566E-2</v>
      </c>
      <c r="C24" s="6">
        <f>+PQDR!C36</f>
        <v>9.0590953469108244E-3</v>
      </c>
      <c r="D24" s="6">
        <f>+PQDR!D36</f>
        <v>3.9974770793601705E-2</v>
      </c>
      <c r="E24" s="6">
        <f>+PQDR!E36</f>
        <v>7.3448815951393354E-2</v>
      </c>
      <c r="F24" s="6">
        <f>+PQDR!F36</f>
        <v>9.8821255450277409E-2</v>
      </c>
      <c r="G24" s="6">
        <f>+PQDR!G36</f>
        <v>-4.8901571730158942E-3</v>
      </c>
      <c r="H24" s="6">
        <f>+PQDR!H36</f>
        <v>-6.6794847920094089E-2</v>
      </c>
      <c r="I24" s="6">
        <f>+PQDR!I36</f>
        <v>-0.14864353463007476</v>
      </c>
      <c r="J24" s="6">
        <f>+PQDR!J36</f>
        <v>-0.20744109003068206</v>
      </c>
      <c r="K24" s="6">
        <f>+PQDR!K36</f>
        <v>-0.16563717206687348</v>
      </c>
      <c r="N24" s="43" t="s">
        <v>110</v>
      </c>
      <c r="O24" s="6">
        <f t="shared" si="2"/>
        <v>6.8590340387362794</v>
      </c>
    </row>
    <row r="25" spans="1:15" x14ac:dyDescent="0.3">
      <c r="A25">
        <f t="shared" si="3"/>
        <v>17</v>
      </c>
      <c r="B25" s="6">
        <f>+PQDR!B37</f>
        <v>-4.9104358288912882E-4</v>
      </c>
      <c r="C25" s="6">
        <f>+PQDR!C37</f>
        <v>2.8975282965620457E-2</v>
      </c>
      <c r="D25" s="6">
        <f>+PQDR!D37</f>
        <v>5.9326275337164343E-2</v>
      </c>
      <c r="E25" s="6">
        <f>+PQDR!E37</f>
        <v>9.1189077686774395E-2</v>
      </c>
      <c r="F25" s="6">
        <f>+PQDR!F37</f>
        <v>0.12805214364549911</v>
      </c>
      <c r="G25" s="6">
        <f>+PQDR!G37</f>
        <v>5.3823463716116654E-2</v>
      </c>
      <c r="H25" s="6">
        <f>+PQDR!H37</f>
        <v>-7.2915398729642061E-2</v>
      </c>
      <c r="I25" s="6">
        <f>+PQDR!I37</f>
        <v>-0.14978689218213329</v>
      </c>
      <c r="J25" s="6">
        <f>+PQDR!J37</f>
        <v>-0.19686697623363469</v>
      </c>
      <c r="K25" s="6">
        <f>+PQDR!K37</f>
        <v>-0.17956936979241733</v>
      </c>
      <c r="N25" s="43" t="s">
        <v>111</v>
      </c>
      <c r="O25" s="6">
        <f t="shared" si="2"/>
        <v>15</v>
      </c>
    </row>
    <row r="26" spans="1:15" x14ac:dyDescent="0.3">
      <c r="A26">
        <f t="shared" si="3"/>
        <v>18</v>
      </c>
      <c r="B26" s="6">
        <f>+PQDR!B38</f>
        <v>0.12174190222088771</v>
      </c>
      <c r="C26" s="6">
        <f>+PQDR!C38</f>
        <v>0.14830007284131114</v>
      </c>
      <c r="D26" s="6">
        <f>+PQDR!D38</f>
        <v>0.17585443719748528</v>
      </c>
      <c r="E26" s="6">
        <f>+PQDR!E38</f>
        <v>0.19956119497617719</v>
      </c>
      <c r="F26" s="6">
        <f>+PQDR!F38</f>
        <v>0.28344391604689867</v>
      </c>
      <c r="G26" s="6">
        <f>+PQDR!G38</f>
        <v>0.3995541673365518</v>
      </c>
      <c r="H26" s="6">
        <f>+PQDR!H38</f>
        <v>0.10595134861912359</v>
      </c>
      <c r="I26" s="6">
        <f>+PQDR!I38</f>
        <v>-0.10074430758041525</v>
      </c>
      <c r="J26" s="6">
        <f>+PQDR!J38</f>
        <v>-0.14380812317405353</v>
      </c>
      <c r="K26" s="6">
        <f>+PQDR!K38</f>
        <v>-9.2935491769284034E-2</v>
      </c>
      <c r="N26" s="43">
        <v>22</v>
      </c>
      <c r="O26" s="6">
        <f>+SUM(B32:K32)</f>
        <v>-0.70198065388593922</v>
      </c>
    </row>
    <row r="27" spans="1:15" x14ac:dyDescent="0.3">
      <c r="A27">
        <f t="shared" si="3"/>
        <v>19</v>
      </c>
      <c r="B27" s="6">
        <f>+PQDR!B39</f>
        <v>0.38630468602058993</v>
      </c>
      <c r="C27" s="6">
        <f>+PQDR!C39</f>
        <v>0.4043629365977599</v>
      </c>
      <c r="D27" s="6">
        <f>+PQDR!D39</f>
        <v>0.42317892482749653</v>
      </c>
      <c r="E27" s="6">
        <f>+PQDR!E39</f>
        <v>0.43951210416088371</v>
      </c>
      <c r="F27" s="6">
        <f>+PQDR!F39</f>
        <v>0.49597707378731926</v>
      </c>
      <c r="G27" s="6">
        <f>+PQDR!G39</f>
        <v>0.6159764957534315</v>
      </c>
      <c r="H27" s="6">
        <f>+PQDR!H39</f>
        <v>0.59385366828669439</v>
      </c>
      <c r="I27" s="6">
        <f>+PQDR!I39</f>
        <v>0.28759675706758148</v>
      </c>
      <c r="J27" s="6">
        <f>+PQDR!J39</f>
        <v>6.3118166335840831E-2</v>
      </c>
      <c r="K27" s="6">
        <f>+PQDR!K39</f>
        <v>0.27763572376835594</v>
      </c>
      <c r="N27" s="43">
        <v>33</v>
      </c>
      <c r="O27" s="6">
        <f t="shared" ref="O27:O35" si="4">+SUM(B33:K33)</f>
        <v>-1.1436379217595687</v>
      </c>
    </row>
    <row r="28" spans="1:15" x14ac:dyDescent="0.3">
      <c r="A28">
        <f t="shared" si="3"/>
        <v>20</v>
      </c>
      <c r="B28" s="6">
        <f>+PQDR!B40</f>
        <v>0.63998657521683877</v>
      </c>
      <c r="C28" s="6">
        <f>+PQDR!C40</f>
        <v>0.65027209425148136</v>
      </c>
      <c r="D28" s="6">
        <f>+PQDR!D40</f>
        <v>0.66104996194807186</v>
      </c>
      <c r="E28" s="6">
        <f>+PQDR!E40</f>
        <v>0.67035969063279999</v>
      </c>
      <c r="F28" s="6">
        <f>+PQDR!F40</f>
        <v>0.70395857017134467</v>
      </c>
      <c r="G28" s="6">
        <f>+PQDR!G40</f>
        <v>0.77322722653717491</v>
      </c>
      <c r="H28" s="6">
        <f>+PQDR!H40</f>
        <v>0.79181515955189841</v>
      </c>
      <c r="I28" s="6">
        <f>+PQDR!I40</f>
        <v>0.75835687080859615</v>
      </c>
      <c r="J28" s="6">
        <f>+PQDR!J40</f>
        <v>0.55453756646817121</v>
      </c>
      <c r="K28" s="6">
        <f>+PQDR!K40</f>
        <v>0.65547032314990239</v>
      </c>
      <c r="N28" s="43">
        <v>44</v>
      </c>
      <c r="O28" s="6">
        <f t="shared" si="4"/>
        <v>-0.3977647654441302</v>
      </c>
    </row>
    <row r="29" spans="1:15" x14ac:dyDescent="0.3">
      <c r="A29">
        <f t="shared" si="3"/>
        <v>21</v>
      </c>
      <c r="B29" s="10">
        <f>+IF('Jugada Óptima'!$N$2="3:2",1.5,IF('Jugada Óptima'!$N$2="6:5",1.2,1.5))</f>
        <v>1.5</v>
      </c>
      <c r="C29" s="10">
        <f>+IF('Jugada Óptima'!$N$2="3:2",1.5,IF('Jugada Óptima'!$N$2="6:5",1.2,1.5))</f>
        <v>1.5</v>
      </c>
      <c r="D29" s="10">
        <f>+IF('Jugada Óptima'!$N$2="3:2",1.5,IF('Jugada Óptima'!$N$2="6:5",1.2,1.5))</f>
        <v>1.5</v>
      </c>
      <c r="E29" s="10">
        <f>+IF('Jugada Óptima'!$N$2="3:2",1.5,IF('Jugada Óptima'!$N$2="6:5",1.2,1.5))</f>
        <v>1.5</v>
      </c>
      <c r="F29" s="10">
        <f>+IF('Jugada Óptima'!$N$2="3:2",1.5,IF('Jugada Óptima'!$N$2="6:5",1.2,1.5))</f>
        <v>1.5</v>
      </c>
      <c r="G29" s="10">
        <f>+IF('Jugada Óptima'!$N$2="3:2",1.5,IF('Jugada Óptima'!$N$2="6:5",1.2,1.5))</f>
        <v>1.5</v>
      </c>
      <c r="H29" s="10">
        <f>+IF('Jugada Óptima'!$N$2="3:2",1.5,IF('Jugada Óptima'!$N$2="6:5",1.2,1.5))</f>
        <v>1.5</v>
      </c>
      <c r="I29" s="10">
        <f>+IF('Jugada Óptima'!$N$2="3:2",1.5,IF('Jugada Óptima'!$N$2="6:5",1.2,1.5))</f>
        <v>1.5</v>
      </c>
      <c r="J29" s="10">
        <f>+IF('Jugada Óptima'!$N$2="3:2",1.5,IF('Jugada Óptima'!$N$2="6:5",1.2,1.5))</f>
        <v>1.5</v>
      </c>
      <c r="K29" s="10">
        <f>+IF('Jugada Óptima'!$N$2="3:2",1.5,IF('Jugada Óptima'!$N$2="6:5",1.2,1.5))</f>
        <v>1.5</v>
      </c>
      <c r="N29" s="43">
        <v>55</v>
      </c>
      <c r="O29" s="6">
        <f t="shared" si="4"/>
        <v>3.247442375549265</v>
      </c>
    </row>
    <row r="30" spans="1:15" x14ac:dyDescent="0.3">
      <c r="N30" s="43">
        <v>66</v>
      </c>
      <c r="O30" s="6">
        <f t="shared" si="4"/>
        <v>-1.8558594498985466</v>
      </c>
    </row>
    <row r="31" spans="1:15" x14ac:dyDescent="0.3">
      <c r="A31" t="s">
        <v>10</v>
      </c>
      <c r="N31" s="43">
        <v>77</v>
      </c>
      <c r="O31" s="6">
        <f t="shared" si="4"/>
        <v>-1.7754744607135287</v>
      </c>
    </row>
    <row r="32" spans="1:15" x14ac:dyDescent="0.3">
      <c r="A32">
        <v>2</v>
      </c>
      <c r="B32" s="6">
        <f>+Separar!B16</f>
        <v>-8.8887240897114583E-2</v>
      </c>
      <c r="C32" s="6">
        <f>+Separar!C16</f>
        <v>-2.5616130479246414E-2</v>
      </c>
      <c r="D32" s="6">
        <f>+Separar!D16</f>
        <v>4.2946629568768907E-2</v>
      </c>
      <c r="E32" s="6">
        <f>+Separar!E16</f>
        <v>0.12724982334843896</v>
      </c>
      <c r="F32" s="6">
        <f>+Separar!F16</f>
        <v>0.19200082976907301</v>
      </c>
      <c r="G32" s="6">
        <f>+Separar!G16</f>
        <v>-7.3993244927046632E-3</v>
      </c>
      <c r="H32" s="6">
        <f>+Separar!H16</f>
        <v>-0.15933415266020509</v>
      </c>
      <c r="I32" s="6">
        <f>+Separar!I16</f>
        <v>-0.24066617915336547</v>
      </c>
      <c r="J32" s="6">
        <f>+Separar!J16</f>
        <v>-0.28919791448567511</v>
      </c>
      <c r="K32" s="6">
        <f>+Separar!K16</f>
        <v>-0.25307699440390868</v>
      </c>
      <c r="N32" s="43">
        <v>88</v>
      </c>
      <c r="O32" s="6">
        <f t="shared" si="4"/>
        <v>-0.34840551781268769</v>
      </c>
    </row>
    <row r="33" spans="1:15" x14ac:dyDescent="0.3">
      <c r="A33">
        <f>+A32+1</f>
        <v>3</v>
      </c>
      <c r="B33" s="6">
        <f>+Separar!B17</f>
        <v>-0.13816353305492135</v>
      </c>
      <c r="C33" s="6">
        <f>+Separar!C17</f>
        <v>-6.3866434744217354E-2</v>
      </c>
      <c r="D33" s="6">
        <f>+Separar!D17</f>
        <v>1.4624872422626991E-2</v>
      </c>
      <c r="E33" s="6">
        <f>+Separar!E17</f>
        <v>0.10012967302166556</v>
      </c>
      <c r="F33" s="6">
        <f>+Separar!F17</f>
        <v>0.16317661228958927</v>
      </c>
      <c r="G33" s="6">
        <f>+Separar!G17</f>
        <v>-6.7760458821693487E-2</v>
      </c>
      <c r="H33" s="6">
        <f>+Separar!H17</f>
        <v>-0.21724188132078476</v>
      </c>
      <c r="I33" s="6">
        <f>+Separar!I17</f>
        <v>-0.29264070019772598</v>
      </c>
      <c r="J33" s="6">
        <f>+Separar!J17</f>
        <v>-0.33774944037840804</v>
      </c>
      <c r="K33" s="6">
        <f>+Separar!K17</f>
        <v>-0.30414663097569938</v>
      </c>
      <c r="N33" s="43">
        <v>99</v>
      </c>
      <c r="O33" s="6">
        <f t="shared" si="4"/>
        <v>1.7777129781846202</v>
      </c>
    </row>
    <row r="34" spans="1:15" x14ac:dyDescent="0.3">
      <c r="A34">
        <f t="shared" ref="A34:A40" si="5">+A33+1</f>
        <v>4</v>
      </c>
      <c r="B34" s="6">
        <f>+Separar!B18</f>
        <v>-2.1798188008805668E-2</v>
      </c>
      <c r="C34" s="6">
        <f>+Separar!C18</f>
        <v>8.0052625306546651E-3</v>
      </c>
      <c r="D34" s="6">
        <f>+Separar!D18</f>
        <v>3.8784473277208811E-2</v>
      </c>
      <c r="E34" s="6">
        <f>+Separar!E18</f>
        <v>7.5029905739019076E-2</v>
      </c>
      <c r="F34" s="6">
        <f>+Separar!F18</f>
        <v>0.13649484043843013</v>
      </c>
      <c r="G34" s="6">
        <f>+Separar!G18</f>
        <v>8.2207439363742862E-2</v>
      </c>
      <c r="H34" s="6">
        <f>+Separar!H18</f>
        <v>-5.9898275658656304E-2</v>
      </c>
      <c r="I34" s="6">
        <f>+Separar!I18</f>
        <v>-0.21018633199821762</v>
      </c>
      <c r="J34" s="6">
        <f>+Separar!J18</f>
        <v>-0.24937508055334259</v>
      </c>
      <c r="K34" s="6">
        <f>+Separar!K18</f>
        <v>-0.1970288105741636</v>
      </c>
      <c r="N34" s="43" t="s">
        <v>112</v>
      </c>
      <c r="O34" s="6">
        <f t="shared" si="4"/>
        <v>6.8590340387362794</v>
      </c>
    </row>
    <row r="35" spans="1:15" x14ac:dyDescent="0.3">
      <c r="A35">
        <f t="shared" si="5"/>
        <v>5</v>
      </c>
      <c r="B35" s="6">
        <f>+Separar!B19</f>
        <v>0.3589394124422991</v>
      </c>
      <c r="C35" s="6">
        <f>+Separar!C19</f>
        <v>0.40932067017593915</v>
      </c>
      <c r="D35" s="6">
        <f>+Separar!D19</f>
        <v>0.460940243794354</v>
      </c>
      <c r="E35" s="6">
        <f>+Separar!E19</f>
        <v>0.51251710900326775</v>
      </c>
      <c r="F35" s="6">
        <f>+Separar!F19</f>
        <v>0.57559016859776868</v>
      </c>
      <c r="G35" s="6">
        <f>+Separar!G19</f>
        <v>0.39241245528243773</v>
      </c>
      <c r="H35" s="6">
        <f>+Separar!H19</f>
        <v>0.28663571688628381</v>
      </c>
      <c r="I35" s="6">
        <f>+Separar!I19</f>
        <v>0.14432836838077112</v>
      </c>
      <c r="J35" s="6">
        <f>+Separar!J19</f>
        <v>2.5308523040868145E-2</v>
      </c>
      <c r="K35" s="6">
        <f>+Separar!K19</f>
        <v>8.1449707945275923E-2</v>
      </c>
      <c r="N35" s="43" t="s">
        <v>113</v>
      </c>
      <c r="O35" s="6">
        <f t="shared" si="4"/>
        <v>4.1666703097735622</v>
      </c>
    </row>
    <row r="36" spans="1:15" x14ac:dyDescent="0.3">
      <c r="A36">
        <f t="shared" si="5"/>
        <v>6</v>
      </c>
      <c r="B36" s="6">
        <f>+Separar!B20</f>
        <v>-0.21863675917925615</v>
      </c>
      <c r="C36" s="6">
        <f>+Separar!C20</f>
        <v>-0.14069687420363902</v>
      </c>
      <c r="D36" s="6">
        <f>+Separar!D20</f>
        <v>-5.8686830012336946E-2</v>
      </c>
      <c r="E36" s="6">
        <f>+Separar!E20</f>
        <v>2.9957812118667451E-2</v>
      </c>
      <c r="F36" s="6">
        <f>+Separar!F20</f>
        <v>8.8222334816721898E-2</v>
      </c>
      <c r="G36" s="6">
        <f>+Separar!G20</f>
        <v>-0.21284771451731427</v>
      </c>
      <c r="H36" s="6">
        <f>+Separar!H20</f>
        <v>-0.27157480502428616</v>
      </c>
      <c r="I36" s="6">
        <f>+Separar!I20</f>
        <v>-0.3400132806089356</v>
      </c>
      <c r="J36" s="6">
        <f>+Separar!J20</f>
        <v>-0.38104299284808757</v>
      </c>
      <c r="K36" s="6">
        <f>+Separar!K20</f>
        <v>-0.35054034044008009</v>
      </c>
    </row>
    <row r="37" spans="1:15" x14ac:dyDescent="0.3">
      <c r="A37">
        <f t="shared" si="5"/>
        <v>7</v>
      </c>
      <c r="B37" s="6">
        <f>+Separar!B21</f>
        <v>-0.1554853799924491</v>
      </c>
      <c r="C37" s="6">
        <f>+Separar!C21</f>
        <v>-7.9280681995349531E-2</v>
      </c>
      <c r="D37" s="6">
        <f>+Separar!D21</f>
        <v>1.103865831753908E-3</v>
      </c>
      <c r="E37" s="6">
        <f>+Separar!E21</f>
        <v>8.5247036972990048E-2</v>
      </c>
      <c r="F37" s="6">
        <f>+Separar!F21</f>
        <v>0.17260469058419226</v>
      </c>
      <c r="G37" s="6">
        <f>+Separar!G21</f>
        <v>-9.0500880901835695E-2</v>
      </c>
      <c r="H37" s="6">
        <f>+Separar!H21</f>
        <v>-0.37191909208726709</v>
      </c>
      <c r="I37" s="6">
        <f>+Separar!I21</f>
        <v>-0.43092981848423528</v>
      </c>
      <c r="J37" s="6">
        <f>+Separar!J21</f>
        <v>-0.46630747852717758</v>
      </c>
      <c r="K37" s="6">
        <f>+Separar!K21</f>
        <v>-0.44000672211415065</v>
      </c>
    </row>
    <row r="38" spans="1:15" x14ac:dyDescent="0.3">
      <c r="A38">
        <f t="shared" si="5"/>
        <v>8</v>
      </c>
      <c r="B38" s="6">
        <f>+Separar!B22</f>
        <v>1.9285099723172255E-2</v>
      </c>
      <c r="C38" s="6">
        <f>+Separar!C22</f>
        <v>8.6887860476253229E-2</v>
      </c>
      <c r="D38" s="6">
        <f>+Separar!D22</f>
        <v>0.15656746918613532</v>
      </c>
      <c r="E38" s="6">
        <f>+Separar!E22</f>
        <v>0.22831820480547502</v>
      </c>
      <c r="F38" s="6">
        <f>+Separar!F22</f>
        <v>0.3255333973851649</v>
      </c>
      <c r="G38" s="6">
        <f>+Separar!G22</f>
        <v>0.21152959698650559</v>
      </c>
      <c r="H38" s="6">
        <f>+Separar!H22</f>
        <v>-8.7582327609523197E-2</v>
      </c>
      <c r="I38" s="6">
        <f>+Separar!I22</f>
        <v>-0.4053995744566174</v>
      </c>
      <c r="J38" s="6">
        <f>+Separar!J22</f>
        <v>-0.48948762316092631</v>
      </c>
      <c r="K38" s="6">
        <f>+Separar!K22</f>
        <v>-0.39405762114832721</v>
      </c>
    </row>
    <row r="39" spans="1:15" x14ac:dyDescent="0.3">
      <c r="A39">
        <f t="shared" si="5"/>
        <v>9</v>
      </c>
      <c r="B39" s="6">
        <f>+Separar!B23</f>
        <v>0.18462902498065631</v>
      </c>
      <c r="C39" s="6">
        <f>+Separar!C23</f>
        <v>0.24214017052931303</v>
      </c>
      <c r="D39" s="6">
        <f>+Separar!D23</f>
        <v>0.30150334319286637</v>
      </c>
      <c r="E39" s="6">
        <f>+Separar!E23</f>
        <v>0.36334825237219065</v>
      </c>
      <c r="F39" s="6">
        <f>+Separar!F23</f>
        <v>0.44337460889206304</v>
      </c>
      <c r="G39" s="6">
        <f>+Separar!G23</f>
        <v>0.3995541673365518</v>
      </c>
      <c r="H39" s="6">
        <f>+Separar!H23</f>
        <v>0.21532327264714252</v>
      </c>
      <c r="I39" s="6">
        <f>+Separar!I23</f>
        <v>-9.3659752356483592E-2</v>
      </c>
      <c r="J39" s="6">
        <f>+Separar!J23</f>
        <v>-0.17830123379648949</v>
      </c>
      <c r="K39" s="6">
        <f>+Separar!K23</f>
        <v>-0.10019887561319057</v>
      </c>
    </row>
    <row r="40" spans="1:15" x14ac:dyDescent="0.3">
      <c r="A40">
        <f t="shared" si="5"/>
        <v>10</v>
      </c>
      <c r="B40" s="6">
        <f>+Separar!B24</f>
        <v>0.63998657521683877</v>
      </c>
      <c r="C40" s="6">
        <f>+Separar!C24</f>
        <v>0.65027209425148136</v>
      </c>
      <c r="D40" s="6">
        <f>+Separar!D24</f>
        <v>0.66104996194807186</v>
      </c>
      <c r="E40" s="6">
        <f>+Separar!E24</f>
        <v>0.67035969063279999</v>
      </c>
      <c r="F40" s="6">
        <f>+Separar!F24</f>
        <v>0.70395857017134467</v>
      </c>
      <c r="G40" s="6">
        <f>+Separar!G24</f>
        <v>0.77322722653717491</v>
      </c>
      <c r="H40" s="6">
        <f>+Separar!H24</f>
        <v>0.79181515955189841</v>
      </c>
      <c r="I40" s="6">
        <f>+Separar!I24</f>
        <v>0.75835687080859615</v>
      </c>
      <c r="J40" s="6">
        <f>+Separar!J24</f>
        <v>0.55453756646817121</v>
      </c>
      <c r="K40" s="6">
        <f>+Separar!K24</f>
        <v>0.65547032314990239</v>
      </c>
    </row>
    <row r="41" spans="1:15" x14ac:dyDescent="0.3">
      <c r="A41" t="s">
        <v>6</v>
      </c>
      <c r="B41" s="6">
        <f>+Separar!B25</f>
        <v>0.47064092333946894</v>
      </c>
      <c r="C41" s="6">
        <f>+Separar!C25</f>
        <v>0.51779525312221664</v>
      </c>
      <c r="D41" s="6">
        <f>+Separar!D25</f>
        <v>0.56604055041797596</v>
      </c>
      <c r="E41" s="6">
        <f>+Separar!E25</f>
        <v>0.61469901790902803</v>
      </c>
      <c r="F41" s="6">
        <f>+Separar!F25</f>
        <v>0.66738009490756955</v>
      </c>
      <c r="G41" s="6">
        <f>+Separar!G25</f>
        <v>0.46288894886429088</v>
      </c>
      <c r="H41" s="6">
        <f>+Separar!H25</f>
        <v>0.35069259087031512</v>
      </c>
      <c r="I41" s="6">
        <f>+Separar!I25</f>
        <v>0.22778342315245478</v>
      </c>
      <c r="J41" s="6">
        <f>+Separar!J25</f>
        <v>0.17968872741114625</v>
      </c>
      <c r="K41" s="6">
        <f>+Separar!K25</f>
        <v>0.10906077977909699</v>
      </c>
    </row>
  </sheetData>
  <pageMargins left="0.7" right="0.7" top="0.75" bottom="0.75" header="0.3" footer="0.3"/>
  <ignoredErrors>
    <ignoredError sqref="N2:N35" numberStoredAsText="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D9F83-7D59-41B3-97D6-96D8B5F6CC12}">
  <sheetPr>
    <tabColor theme="5"/>
  </sheetPr>
  <dimension ref="A1:V92"/>
  <sheetViews>
    <sheetView zoomScale="55" zoomScaleNormal="55" workbookViewId="0"/>
  </sheetViews>
  <sheetFormatPr baseColWidth="10" defaultRowHeight="14.4" x14ac:dyDescent="0.3"/>
  <cols>
    <col min="1" max="1" width="12.5546875" bestFit="1" customWidth="1"/>
  </cols>
  <sheetData>
    <row r="1" spans="1:22" x14ac:dyDescent="0.3">
      <c r="A1" t="s">
        <v>4</v>
      </c>
      <c r="B1">
        <v>2</v>
      </c>
      <c r="C1">
        <v>3</v>
      </c>
      <c r="D1">
        <v>4</v>
      </c>
      <c r="E1">
        <v>5</v>
      </c>
      <c r="F1">
        <v>6</v>
      </c>
      <c r="G1">
        <v>7</v>
      </c>
      <c r="H1">
        <v>8</v>
      </c>
      <c r="I1">
        <v>9</v>
      </c>
      <c r="J1">
        <v>10</v>
      </c>
      <c r="K1" t="s">
        <v>5</v>
      </c>
      <c r="T1" t="s">
        <v>13</v>
      </c>
    </row>
    <row r="2" spans="1:22" x14ac:dyDescent="0.3">
      <c r="A2">
        <v>5</v>
      </c>
      <c r="B2" s="28">
        <f>+$B77*(1/13)</f>
        <v>9.1033227127901696E-4</v>
      </c>
      <c r="C2" s="28">
        <f t="shared" ref="C2:I2" si="0">+$B77*(1/13)</f>
        <v>9.1033227127901696E-4</v>
      </c>
      <c r="D2" s="28">
        <f t="shared" si="0"/>
        <v>9.1033227127901696E-4</v>
      </c>
      <c r="E2" s="28">
        <f t="shared" si="0"/>
        <v>9.1033227127901696E-4</v>
      </c>
      <c r="F2" s="28">
        <f t="shared" si="0"/>
        <v>9.1033227127901696E-4</v>
      </c>
      <c r="G2" s="28">
        <f t="shared" si="0"/>
        <v>9.1033227127901696E-4</v>
      </c>
      <c r="H2" s="28">
        <f t="shared" si="0"/>
        <v>9.1033227127901696E-4</v>
      </c>
      <c r="I2" s="28">
        <f t="shared" si="0"/>
        <v>9.1033227127901696E-4</v>
      </c>
      <c r="J2" s="28">
        <f>+$B77*(4/13)*(12/13)</f>
        <v>3.3612268477994475E-3</v>
      </c>
      <c r="K2" s="28">
        <f>+$B77*(1/13)*(9/13)</f>
        <v>6.3023003396239633E-4</v>
      </c>
      <c r="M2" s="40"/>
      <c r="S2" s="42" t="s">
        <v>114</v>
      </c>
      <c r="T2" s="41">
        <f>+SUM(B2:K2)</f>
        <v>1.127411505199398E-2</v>
      </c>
      <c r="V2" s="44"/>
    </row>
    <row r="3" spans="1:22" x14ac:dyDescent="0.3">
      <c r="A3">
        <f>+A2+1</f>
        <v>6</v>
      </c>
      <c r="B3" s="28">
        <f t="shared" ref="B3:I3" ca="1" si="1">+$B78*(1/13)</f>
        <v>9.1033227127901696E-4</v>
      </c>
      <c r="C3" s="28">
        <f t="shared" ca="1" si="1"/>
        <v>9.1033227127901696E-4</v>
      </c>
      <c r="D3" s="28">
        <f t="shared" ca="1" si="1"/>
        <v>9.1033227127901696E-4</v>
      </c>
      <c r="E3" s="28">
        <f t="shared" ca="1" si="1"/>
        <v>9.1033227127901696E-4</v>
      </c>
      <c r="F3" s="28">
        <f t="shared" ca="1" si="1"/>
        <v>9.1033227127901696E-4</v>
      </c>
      <c r="G3" s="28">
        <f t="shared" ca="1" si="1"/>
        <v>9.1033227127901696E-4</v>
      </c>
      <c r="H3" s="28">
        <f t="shared" ca="1" si="1"/>
        <v>9.1033227127901696E-4</v>
      </c>
      <c r="I3" s="28">
        <f t="shared" ca="1" si="1"/>
        <v>9.1033227127901696E-4</v>
      </c>
      <c r="J3" s="28">
        <f t="shared" ref="J3:J16" ca="1" si="2">+$B78*(4/13)*(12/13)</f>
        <v>3.3612268477994475E-3</v>
      </c>
      <c r="K3" s="28">
        <f t="shared" ref="K3:K16" ca="1" si="3">+$B78*(1/13)*(9/13)</f>
        <v>6.3023003396239633E-4</v>
      </c>
      <c r="S3" s="42" t="s">
        <v>115</v>
      </c>
      <c r="T3" s="41">
        <f t="shared" ref="T3:T16" ca="1" si="4">+SUM(B3:K3)</f>
        <v>1.127411505199398E-2</v>
      </c>
    </row>
    <row r="4" spans="1:22" x14ac:dyDescent="0.3">
      <c r="A4">
        <f t="shared" ref="A4:A16" si="5">+A3+1</f>
        <v>7</v>
      </c>
      <c r="B4" s="28">
        <f t="shared" ref="B4:I4" ca="1" si="6">+$B79*(1/13)</f>
        <v>1.8206645425580339E-3</v>
      </c>
      <c r="C4" s="28">
        <f t="shared" ca="1" si="6"/>
        <v>1.8206645425580339E-3</v>
      </c>
      <c r="D4" s="28">
        <f t="shared" ca="1" si="6"/>
        <v>1.8206645425580339E-3</v>
      </c>
      <c r="E4" s="28">
        <f t="shared" ca="1" si="6"/>
        <v>1.8206645425580339E-3</v>
      </c>
      <c r="F4" s="28">
        <f t="shared" ca="1" si="6"/>
        <v>1.8206645425580339E-3</v>
      </c>
      <c r="G4" s="28">
        <f t="shared" ca="1" si="6"/>
        <v>1.8206645425580339E-3</v>
      </c>
      <c r="H4" s="28">
        <f t="shared" ca="1" si="6"/>
        <v>1.8206645425580339E-3</v>
      </c>
      <c r="I4" s="28">
        <f t="shared" ca="1" si="6"/>
        <v>1.8206645425580339E-3</v>
      </c>
      <c r="J4" s="28">
        <f t="shared" ca="1" si="2"/>
        <v>6.7224536955988951E-3</v>
      </c>
      <c r="K4" s="28">
        <f t="shared" ca="1" si="3"/>
        <v>1.2604600679247927E-3</v>
      </c>
      <c r="S4" s="42" t="s">
        <v>116</v>
      </c>
      <c r="T4" s="41">
        <f t="shared" ca="1" si="4"/>
        <v>2.254823010398796E-2</v>
      </c>
    </row>
    <row r="5" spans="1:22" x14ac:dyDescent="0.3">
      <c r="A5">
        <f t="shared" si="5"/>
        <v>8</v>
      </c>
      <c r="B5" s="28">
        <f t="shared" ref="B5:I5" ca="1" si="7">+$B80*(1/13)</f>
        <v>1.8206645425580339E-3</v>
      </c>
      <c r="C5" s="28">
        <f t="shared" ca="1" si="7"/>
        <v>1.8206645425580339E-3</v>
      </c>
      <c r="D5" s="28">
        <f t="shared" ca="1" si="7"/>
        <v>1.8206645425580339E-3</v>
      </c>
      <c r="E5" s="28">
        <f t="shared" ca="1" si="7"/>
        <v>1.8206645425580339E-3</v>
      </c>
      <c r="F5" s="28">
        <f t="shared" ca="1" si="7"/>
        <v>1.8206645425580339E-3</v>
      </c>
      <c r="G5" s="28">
        <f t="shared" ca="1" si="7"/>
        <v>1.8206645425580339E-3</v>
      </c>
      <c r="H5" s="28">
        <f t="shared" ca="1" si="7"/>
        <v>1.8206645425580339E-3</v>
      </c>
      <c r="I5" s="28">
        <f t="shared" ca="1" si="7"/>
        <v>1.8206645425580339E-3</v>
      </c>
      <c r="J5" s="28">
        <f t="shared" ca="1" si="2"/>
        <v>6.7224536955988951E-3</v>
      </c>
      <c r="K5" s="28">
        <f t="shared" ca="1" si="3"/>
        <v>1.2604600679247927E-3</v>
      </c>
      <c r="S5" s="42" t="s">
        <v>117</v>
      </c>
      <c r="T5" s="41">
        <f t="shared" ca="1" si="4"/>
        <v>2.254823010398796E-2</v>
      </c>
    </row>
    <row r="6" spans="1:22" x14ac:dyDescent="0.3">
      <c r="A6">
        <f t="shared" si="5"/>
        <v>9</v>
      </c>
      <c r="B6" s="28">
        <f t="shared" ref="B6:I6" ca="1" si="8">+$B81*(1/13)</f>
        <v>2.7309968138370514E-3</v>
      </c>
      <c r="C6" s="28">
        <f t="shared" ca="1" si="8"/>
        <v>2.7309968138370514E-3</v>
      </c>
      <c r="D6" s="28">
        <f t="shared" ca="1" si="8"/>
        <v>2.7309968138370514E-3</v>
      </c>
      <c r="E6" s="28">
        <f t="shared" ca="1" si="8"/>
        <v>2.7309968138370514E-3</v>
      </c>
      <c r="F6" s="28">
        <f t="shared" ca="1" si="8"/>
        <v>2.7309968138370514E-3</v>
      </c>
      <c r="G6" s="28">
        <f t="shared" ca="1" si="8"/>
        <v>2.7309968138370514E-3</v>
      </c>
      <c r="H6" s="28">
        <f t="shared" ca="1" si="8"/>
        <v>2.7309968138370514E-3</v>
      </c>
      <c r="I6" s="28">
        <f t="shared" ca="1" si="8"/>
        <v>2.7309968138370514E-3</v>
      </c>
      <c r="J6" s="28">
        <f t="shared" ca="1" si="2"/>
        <v>1.0083680543398345E-2</v>
      </c>
      <c r="K6" s="28">
        <f t="shared" ca="1" si="3"/>
        <v>1.8906901018871894E-3</v>
      </c>
      <c r="S6" s="42" t="s">
        <v>118</v>
      </c>
      <c r="T6" s="41">
        <f t="shared" ca="1" si="4"/>
        <v>3.3822345155981946E-2</v>
      </c>
    </row>
    <row r="7" spans="1:22" x14ac:dyDescent="0.3">
      <c r="A7">
        <f t="shared" si="5"/>
        <v>10</v>
      </c>
      <c r="B7" s="28">
        <f t="shared" ref="B7:I7" ca="1" si="9">+$B82*(1/13)</f>
        <v>2.7309968138370514E-3</v>
      </c>
      <c r="C7" s="28">
        <f t="shared" ca="1" si="9"/>
        <v>2.7309968138370514E-3</v>
      </c>
      <c r="D7" s="28">
        <f t="shared" ca="1" si="9"/>
        <v>2.7309968138370514E-3</v>
      </c>
      <c r="E7" s="28">
        <f t="shared" ca="1" si="9"/>
        <v>2.7309968138370514E-3</v>
      </c>
      <c r="F7" s="28">
        <f t="shared" ca="1" si="9"/>
        <v>2.7309968138370514E-3</v>
      </c>
      <c r="G7" s="28">
        <f t="shared" ca="1" si="9"/>
        <v>2.7309968138370514E-3</v>
      </c>
      <c r="H7" s="28">
        <f t="shared" ca="1" si="9"/>
        <v>2.7309968138370514E-3</v>
      </c>
      <c r="I7" s="28">
        <f t="shared" ca="1" si="9"/>
        <v>2.7309968138370514E-3</v>
      </c>
      <c r="J7" s="28">
        <f t="shared" ca="1" si="2"/>
        <v>1.0083680543398345E-2</v>
      </c>
      <c r="K7" s="28">
        <f t="shared" ca="1" si="3"/>
        <v>1.8906901018871894E-3</v>
      </c>
      <c r="S7" s="42" t="s">
        <v>119</v>
      </c>
      <c r="T7" s="41">
        <f t="shared" ca="1" si="4"/>
        <v>3.3822345155981946E-2</v>
      </c>
    </row>
    <row r="8" spans="1:22" x14ac:dyDescent="0.3">
      <c r="A8">
        <f t="shared" si="5"/>
        <v>11</v>
      </c>
      <c r="B8" s="28">
        <f t="shared" ref="B8:I8" ca="1" si="10">+$B83*(1/13)</f>
        <v>3.6413290851160687E-3</v>
      </c>
      <c r="C8" s="28">
        <f t="shared" ca="1" si="10"/>
        <v>3.6413290851160687E-3</v>
      </c>
      <c r="D8" s="28">
        <f t="shared" ca="1" si="10"/>
        <v>3.6413290851160687E-3</v>
      </c>
      <c r="E8" s="28">
        <f t="shared" ca="1" si="10"/>
        <v>3.6413290851160687E-3</v>
      </c>
      <c r="F8" s="28">
        <f t="shared" ca="1" si="10"/>
        <v>3.6413290851160687E-3</v>
      </c>
      <c r="G8" s="28">
        <f t="shared" ca="1" si="10"/>
        <v>3.6413290851160687E-3</v>
      </c>
      <c r="H8" s="28">
        <f t="shared" ca="1" si="10"/>
        <v>3.6413290851160687E-3</v>
      </c>
      <c r="I8" s="28">
        <f t="shared" ca="1" si="10"/>
        <v>3.6413290851160687E-3</v>
      </c>
      <c r="J8" s="28">
        <f t="shared" ca="1" si="2"/>
        <v>1.3444907391197794E-2</v>
      </c>
      <c r="K8" s="28">
        <f t="shared" ca="1" si="3"/>
        <v>2.5209201358495858E-3</v>
      </c>
      <c r="S8" s="43">
        <v>11</v>
      </c>
      <c r="T8" s="41">
        <f t="shared" ca="1" si="4"/>
        <v>4.5096460207975926E-2</v>
      </c>
    </row>
    <row r="9" spans="1:22" x14ac:dyDescent="0.3">
      <c r="A9">
        <f t="shared" si="5"/>
        <v>12</v>
      </c>
      <c r="B9" s="28">
        <f t="shared" ref="B9:I9" ca="1" si="11">+$B84*(1/13)</f>
        <v>6.3723258989531201E-3</v>
      </c>
      <c r="C9" s="28">
        <f t="shared" ca="1" si="11"/>
        <v>6.3723258989531201E-3</v>
      </c>
      <c r="D9" s="28">
        <f t="shared" ca="1" si="11"/>
        <v>6.3723258989531201E-3</v>
      </c>
      <c r="E9" s="28">
        <f t="shared" ca="1" si="11"/>
        <v>6.3723258989531201E-3</v>
      </c>
      <c r="F9" s="28">
        <f t="shared" ca="1" si="11"/>
        <v>6.3723258989531201E-3</v>
      </c>
      <c r="G9" s="28">
        <f t="shared" ca="1" si="11"/>
        <v>6.3723258989531201E-3</v>
      </c>
      <c r="H9" s="28">
        <f t="shared" ca="1" si="11"/>
        <v>6.3723258989531201E-3</v>
      </c>
      <c r="I9" s="28">
        <f t="shared" ca="1" si="11"/>
        <v>6.3723258989531201E-3</v>
      </c>
      <c r="J9" s="28">
        <f t="shared" ca="1" si="2"/>
        <v>2.3528587934596137E-2</v>
      </c>
      <c r="K9" s="28">
        <f t="shared" ca="1" si="3"/>
        <v>4.4116102377367754E-3</v>
      </c>
      <c r="S9" s="43">
        <v>12</v>
      </c>
      <c r="T9" s="41">
        <f t="shared" ca="1" si="4"/>
        <v>7.8918805363957859E-2</v>
      </c>
    </row>
    <row r="10" spans="1:22" x14ac:dyDescent="0.3">
      <c r="A10">
        <f t="shared" si="5"/>
        <v>13</v>
      </c>
      <c r="B10" s="28">
        <f t="shared" ref="B10:I10" ca="1" si="12">+$B85*(1/13)</f>
        <v>6.3723258989531201E-3</v>
      </c>
      <c r="C10" s="28">
        <f t="shared" ca="1" si="12"/>
        <v>6.3723258989531201E-3</v>
      </c>
      <c r="D10" s="28">
        <f t="shared" ca="1" si="12"/>
        <v>6.3723258989531201E-3</v>
      </c>
      <c r="E10" s="28">
        <f t="shared" ca="1" si="12"/>
        <v>6.3723258989531201E-3</v>
      </c>
      <c r="F10" s="28">
        <f t="shared" ca="1" si="12"/>
        <v>6.3723258989531201E-3</v>
      </c>
      <c r="G10" s="28">
        <f t="shared" ca="1" si="12"/>
        <v>6.3723258989531201E-3</v>
      </c>
      <c r="H10" s="28">
        <f t="shared" ca="1" si="12"/>
        <v>6.3723258989531201E-3</v>
      </c>
      <c r="I10" s="28">
        <f t="shared" ca="1" si="12"/>
        <v>6.3723258989531201E-3</v>
      </c>
      <c r="J10" s="28">
        <f t="shared" ca="1" si="2"/>
        <v>2.3528587934596137E-2</v>
      </c>
      <c r="K10" s="28">
        <f t="shared" ca="1" si="3"/>
        <v>4.4116102377367754E-3</v>
      </c>
      <c r="S10" s="43">
        <v>13</v>
      </c>
      <c r="T10" s="41">
        <f t="shared" ca="1" si="4"/>
        <v>7.8918805363957859E-2</v>
      </c>
    </row>
    <row r="11" spans="1:22" x14ac:dyDescent="0.3">
      <c r="A11">
        <f t="shared" si="5"/>
        <v>14</v>
      </c>
      <c r="B11" s="28">
        <f t="shared" ref="B11:I11" ca="1" si="13">+$B86*(1/13)</f>
        <v>5.4619936276741029E-3</v>
      </c>
      <c r="C11" s="28">
        <f t="shared" ca="1" si="13"/>
        <v>5.4619936276741029E-3</v>
      </c>
      <c r="D11" s="28">
        <f t="shared" ca="1" si="13"/>
        <v>5.4619936276741029E-3</v>
      </c>
      <c r="E11" s="28">
        <f t="shared" ca="1" si="13"/>
        <v>5.4619936276741029E-3</v>
      </c>
      <c r="F11" s="28">
        <f t="shared" ca="1" si="13"/>
        <v>5.4619936276741029E-3</v>
      </c>
      <c r="G11" s="28">
        <f t="shared" ca="1" si="13"/>
        <v>5.4619936276741029E-3</v>
      </c>
      <c r="H11" s="28">
        <f t="shared" ca="1" si="13"/>
        <v>5.4619936276741029E-3</v>
      </c>
      <c r="I11" s="28">
        <f t="shared" ca="1" si="13"/>
        <v>5.4619936276741029E-3</v>
      </c>
      <c r="J11" s="28">
        <f t="shared" ca="1" si="2"/>
        <v>2.016736108679669E-2</v>
      </c>
      <c r="K11" s="28">
        <f t="shared" ca="1" si="3"/>
        <v>3.7813802037743789E-3</v>
      </c>
      <c r="S11" s="43">
        <v>14</v>
      </c>
      <c r="T11" s="41">
        <f t="shared" ca="1" si="4"/>
        <v>6.7644690311963893E-2</v>
      </c>
    </row>
    <row r="12" spans="1:22" x14ac:dyDescent="0.3">
      <c r="A12">
        <f t="shared" si="5"/>
        <v>15</v>
      </c>
      <c r="B12" s="28">
        <f t="shared" ref="B12:I12" ca="1" si="14">+$B87*(1/13)</f>
        <v>5.4619936276741029E-3</v>
      </c>
      <c r="C12" s="28">
        <f t="shared" ca="1" si="14"/>
        <v>5.4619936276741029E-3</v>
      </c>
      <c r="D12" s="28">
        <f t="shared" ca="1" si="14"/>
        <v>5.4619936276741029E-3</v>
      </c>
      <c r="E12" s="28">
        <f t="shared" ca="1" si="14"/>
        <v>5.4619936276741029E-3</v>
      </c>
      <c r="F12" s="28">
        <f t="shared" ca="1" si="14"/>
        <v>5.4619936276741029E-3</v>
      </c>
      <c r="G12" s="28">
        <f t="shared" ca="1" si="14"/>
        <v>5.4619936276741029E-3</v>
      </c>
      <c r="H12" s="28">
        <f t="shared" ca="1" si="14"/>
        <v>5.4619936276741029E-3</v>
      </c>
      <c r="I12" s="28">
        <f t="shared" ca="1" si="14"/>
        <v>5.4619936276741029E-3</v>
      </c>
      <c r="J12" s="28">
        <f t="shared" ca="1" si="2"/>
        <v>2.016736108679669E-2</v>
      </c>
      <c r="K12" s="28">
        <f t="shared" ca="1" si="3"/>
        <v>3.7813802037743789E-3</v>
      </c>
      <c r="S12" s="43">
        <v>15</v>
      </c>
      <c r="T12" s="41">
        <f t="shared" ca="1" si="4"/>
        <v>6.7644690311963893E-2</v>
      </c>
    </row>
    <row r="13" spans="1:22" x14ac:dyDescent="0.3">
      <c r="A13">
        <f t="shared" si="5"/>
        <v>16</v>
      </c>
      <c r="B13" s="28">
        <f t="shared" ref="B13:I13" ca="1" si="15">+$B88*(1/13)</f>
        <v>4.5516613563950856E-3</v>
      </c>
      <c r="C13" s="28">
        <f t="shared" ca="1" si="15"/>
        <v>4.5516613563950856E-3</v>
      </c>
      <c r="D13" s="28">
        <f t="shared" ca="1" si="15"/>
        <v>4.5516613563950856E-3</v>
      </c>
      <c r="E13" s="28">
        <f t="shared" ca="1" si="15"/>
        <v>4.5516613563950856E-3</v>
      </c>
      <c r="F13" s="28">
        <f t="shared" ca="1" si="15"/>
        <v>4.5516613563950856E-3</v>
      </c>
      <c r="G13" s="28">
        <f t="shared" ca="1" si="15"/>
        <v>4.5516613563950856E-3</v>
      </c>
      <c r="H13" s="28">
        <f t="shared" ca="1" si="15"/>
        <v>4.5516613563950856E-3</v>
      </c>
      <c r="I13" s="28">
        <f t="shared" ca="1" si="15"/>
        <v>4.5516613563950856E-3</v>
      </c>
      <c r="J13" s="28">
        <f t="shared" ca="1" si="2"/>
        <v>1.6806134238997239E-2</v>
      </c>
      <c r="K13" s="28">
        <f t="shared" ca="1" si="3"/>
        <v>3.1511501698119823E-3</v>
      </c>
      <c r="S13" s="43">
        <v>16</v>
      </c>
      <c r="T13" s="41">
        <f t="shared" ca="1" si="4"/>
        <v>5.6370575259969906E-2</v>
      </c>
    </row>
    <row r="14" spans="1:22" x14ac:dyDescent="0.3">
      <c r="A14">
        <f t="shared" si="5"/>
        <v>17</v>
      </c>
      <c r="B14" s="28">
        <f t="shared" ref="B14:I14" ca="1" si="16">+$B89*(1/13)</f>
        <v>4.5516613563950856E-3</v>
      </c>
      <c r="C14" s="28">
        <f t="shared" ca="1" si="16"/>
        <v>4.5516613563950856E-3</v>
      </c>
      <c r="D14" s="28">
        <f t="shared" ca="1" si="16"/>
        <v>4.5516613563950856E-3</v>
      </c>
      <c r="E14" s="28">
        <f t="shared" ca="1" si="16"/>
        <v>4.5516613563950856E-3</v>
      </c>
      <c r="F14" s="28">
        <f t="shared" ca="1" si="16"/>
        <v>4.5516613563950856E-3</v>
      </c>
      <c r="G14" s="28">
        <f t="shared" ca="1" si="16"/>
        <v>4.5516613563950856E-3</v>
      </c>
      <c r="H14" s="28">
        <f t="shared" ca="1" si="16"/>
        <v>4.5516613563950856E-3</v>
      </c>
      <c r="I14" s="28">
        <f t="shared" ca="1" si="16"/>
        <v>4.5516613563950856E-3</v>
      </c>
      <c r="J14" s="28">
        <f t="shared" ca="1" si="2"/>
        <v>1.6806134238997239E-2</v>
      </c>
      <c r="K14" s="28">
        <f t="shared" ca="1" si="3"/>
        <v>3.1511501698119823E-3</v>
      </c>
      <c r="S14" s="43">
        <v>17</v>
      </c>
      <c r="T14" s="41">
        <f t="shared" ca="1" si="4"/>
        <v>5.6370575259969906E-2</v>
      </c>
    </row>
    <row r="15" spans="1:22" x14ac:dyDescent="0.3">
      <c r="A15">
        <f t="shared" si="5"/>
        <v>18</v>
      </c>
      <c r="B15" s="28">
        <f t="shared" ref="B15:I15" ca="1" si="17">+$B90*(1/13)</f>
        <v>3.6413290851160678E-3</v>
      </c>
      <c r="C15" s="28">
        <f t="shared" ca="1" si="17"/>
        <v>3.6413290851160678E-3</v>
      </c>
      <c r="D15" s="28">
        <f t="shared" ca="1" si="17"/>
        <v>3.6413290851160678E-3</v>
      </c>
      <c r="E15" s="28">
        <f t="shared" ca="1" si="17"/>
        <v>3.6413290851160678E-3</v>
      </c>
      <c r="F15" s="28">
        <f t="shared" ca="1" si="17"/>
        <v>3.6413290851160678E-3</v>
      </c>
      <c r="G15" s="28">
        <f t="shared" ca="1" si="17"/>
        <v>3.6413290851160678E-3</v>
      </c>
      <c r="H15" s="28">
        <f t="shared" ca="1" si="17"/>
        <v>3.6413290851160678E-3</v>
      </c>
      <c r="I15" s="28">
        <f t="shared" ca="1" si="17"/>
        <v>3.6413290851160678E-3</v>
      </c>
      <c r="J15" s="28">
        <f t="shared" ca="1" si="2"/>
        <v>1.344490739119779E-2</v>
      </c>
      <c r="K15" s="28">
        <f t="shared" ca="1" si="3"/>
        <v>2.5209201358495853E-3</v>
      </c>
      <c r="S15" s="43">
        <v>18</v>
      </c>
      <c r="T15" s="41">
        <f t="shared" ca="1" si="4"/>
        <v>4.5096460207975919E-2</v>
      </c>
    </row>
    <row r="16" spans="1:22" x14ac:dyDescent="0.3">
      <c r="A16">
        <f t="shared" si="5"/>
        <v>19</v>
      </c>
      <c r="B16" s="28">
        <f t="shared" ref="B16:I16" ca="1" si="18">+$B91*(1/13)</f>
        <v>3.6413290851160678E-3</v>
      </c>
      <c r="C16" s="28">
        <f t="shared" ca="1" si="18"/>
        <v>3.6413290851160678E-3</v>
      </c>
      <c r="D16" s="28">
        <f t="shared" ca="1" si="18"/>
        <v>3.6413290851160678E-3</v>
      </c>
      <c r="E16" s="28">
        <f t="shared" ca="1" si="18"/>
        <v>3.6413290851160678E-3</v>
      </c>
      <c r="F16" s="28">
        <f t="shared" ca="1" si="18"/>
        <v>3.6413290851160678E-3</v>
      </c>
      <c r="G16" s="28">
        <f t="shared" ca="1" si="18"/>
        <v>3.6413290851160678E-3</v>
      </c>
      <c r="H16" s="28">
        <f t="shared" ca="1" si="18"/>
        <v>3.6413290851160678E-3</v>
      </c>
      <c r="I16" s="28">
        <f t="shared" ca="1" si="18"/>
        <v>3.6413290851160678E-3</v>
      </c>
      <c r="J16" s="28">
        <f t="shared" ca="1" si="2"/>
        <v>1.344490739119779E-2</v>
      </c>
      <c r="K16" s="28">
        <f t="shared" ca="1" si="3"/>
        <v>2.5209201358495853E-3</v>
      </c>
      <c r="M16" s="27">
        <f ca="1">+SUM(B2:K16)</f>
        <v>0.67644690311963807</v>
      </c>
      <c r="N16" t="s">
        <v>14</v>
      </c>
      <c r="S16" s="43">
        <v>19</v>
      </c>
      <c r="T16" s="41">
        <f t="shared" ca="1" si="4"/>
        <v>4.5096460207975919E-2</v>
      </c>
      <c r="U16" s="40"/>
    </row>
    <row r="17" spans="1:21" x14ac:dyDescent="0.3">
      <c r="S17" s="43" t="s">
        <v>103</v>
      </c>
      <c r="T17" s="41">
        <f>+SUM(B21:K21)</f>
        <v>1.127411505199398E-2</v>
      </c>
    </row>
    <row r="18" spans="1:21" x14ac:dyDescent="0.3">
      <c r="S18" s="43" t="s">
        <v>104</v>
      </c>
      <c r="T18" s="41">
        <f t="shared" ref="T18:T25" si="19">+SUM(B22:K22)</f>
        <v>1.127411505199398E-2</v>
      </c>
    </row>
    <row r="19" spans="1:21" x14ac:dyDescent="0.3">
      <c r="S19" s="43" t="s">
        <v>105</v>
      </c>
      <c r="T19" s="41">
        <f t="shared" si="19"/>
        <v>1.127411505199398E-2</v>
      </c>
    </row>
    <row r="20" spans="1:21" x14ac:dyDescent="0.3">
      <c r="A20" t="s">
        <v>1</v>
      </c>
      <c r="B20">
        <v>2</v>
      </c>
      <c r="C20">
        <v>3</v>
      </c>
      <c r="D20">
        <v>4</v>
      </c>
      <c r="E20">
        <v>5</v>
      </c>
      <c r="F20">
        <v>6</v>
      </c>
      <c r="G20">
        <v>7</v>
      </c>
      <c r="H20">
        <v>8</v>
      </c>
      <c r="I20">
        <v>9</v>
      </c>
      <c r="J20">
        <v>10</v>
      </c>
      <c r="K20" t="s">
        <v>5</v>
      </c>
      <c r="S20" s="43" t="s">
        <v>106</v>
      </c>
      <c r="T20" s="41">
        <f t="shared" si="19"/>
        <v>1.127411505199398E-2</v>
      </c>
    </row>
    <row r="21" spans="1:21" x14ac:dyDescent="0.3">
      <c r="A21">
        <v>13</v>
      </c>
      <c r="B21" s="28">
        <f>2*(1/13)^3</f>
        <v>9.1033227127901696E-4</v>
      </c>
      <c r="C21" s="28">
        <f t="shared" ref="C21:I28" si="20">2*(1/13)^3</f>
        <v>9.1033227127901696E-4</v>
      </c>
      <c r="D21" s="28">
        <f t="shared" si="20"/>
        <v>9.1033227127901696E-4</v>
      </c>
      <c r="E21" s="28">
        <f t="shared" si="20"/>
        <v>9.1033227127901696E-4</v>
      </c>
      <c r="F21" s="28">
        <f t="shared" si="20"/>
        <v>9.1033227127901696E-4</v>
      </c>
      <c r="G21" s="28">
        <f t="shared" si="20"/>
        <v>9.1033227127901696E-4</v>
      </c>
      <c r="H21" s="28">
        <f t="shared" si="20"/>
        <v>9.1033227127901696E-4</v>
      </c>
      <c r="I21" s="28">
        <f t="shared" si="20"/>
        <v>9.1033227127901696E-4</v>
      </c>
      <c r="J21" s="28">
        <f>2*(1/13)^2*(4/13)*(12/13)</f>
        <v>3.3612268477994475E-3</v>
      </c>
      <c r="K21" s="28">
        <f>2*(1/13)^3*(9/13)</f>
        <v>6.3023003396239633E-4</v>
      </c>
      <c r="S21" s="43" t="s">
        <v>107</v>
      </c>
      <c r="T21" s="41">
        <f t="shared" si="19"/>
        <v>1.127411505199398E-2</v>
      </c>
    </row>
    <row r="22" spans="1:21" x14ac:dyDescent="0.3">
      <c r="A22">
        <f>+A21+1</f>
        <v>14</v>
      </c>
      <c r="B22" s="28">
        <f t="shared" ref="B22:B27" si="21">2*(1/13)^3</f>
        <v>9.1033227127901696E-4</v>
      </c>
      <c r="C22" s="28">
        <f t="shared" si="20"/>
        <v>9.1033227127901696E-4</v>
      </c>
      <c r="D22" s="28">
        <f t="shared" si="20"/>
        <v>9.1033227127901696E-4</v>
      </c>
      <c r="E22" s="28">
        <f t="shared" si="20"/>
        <v>9.1033227127901696E-4</v>
      </c>
      <c r="F22" s="28">
        <f t="shared" si="20"/>
        <v>9.1033227127901696E-4</v>
      </c>
      <c r="G22" s="28">
        <f t="shared" si="20"/>
        <v>9.1033227127901696E-4</v>
      </c>
      <c r="H22" s="28">
        <f t="shared" si="20"/>
        <v>9.1033227127901696E-4</v>
      </c>
      <c r="I22" s="28">
        <f t="shared" si="20"/>
        <v>9.1033227127901696E-4</v>
      </c>
      <c r="J22" s="28">
        <f t="shared" ref="J22:J28" si="22">2*(1/13)^2*(4/13)*(12/13)</f>
        <v>3.3612268477994475E-3</v>
      </c>
      <c r="K22" s="28">
        <f t="shared" ref="K22:K28" si="23">2*(1/13)^3*(9/13)</f>
        <v>6.3023003396239633E-4</v>
      </c>
      <c r="S22" s="43" t="s">
        <v>108</v>
      </c>
      <c r="T22" s="41">
        <f t="shared" si="19"/>
        <v>1.127411505199398E-2</v>
      </c>
    </row>
    <row r="23" spans="1:21" x14ac:dyDescent="0.3">
      <c r="A23">
        <f t="shared" ref="A23:A29" si="24">+A22+1</f>
        <v>15</v>
      </c>
      <c r="B23" s="28">
        <f t="shared" si="21"/>
        <v>9.1033227127901696E-4</v>
      </c>
      <c r="C23" s="28">
        <f t="shared" si="20"/>
        <v>9.1033227127901696E-4</v>
      </c>
      <c r="D23" s="28">
        <f t="shared" si="20"/>
        <v>9.1033227127901696E-4</v>
      </c>
      <c r="E23" s="28">
        <f t="shared" si="20"/>
        <v>9.1033227127901696E-4</v>
      </c>
      <c r="F23" s="28">
        <f t="shared" si="20"/>
        <v>9.1033227127901696E-4</v>
      </c>
      <c r="G23" s="28">
        <f t="shared" si="20"/>
        <v>9.1033227127901696E-4</v>
      </c>
      <c r="H23" s="28">
        <f t="shared" si="20"/>
        <v>9.1033227127901696E-4</v>
      </c>
      <c r="I23" s="28">
        <f t="shared" si="20"/>
        <v>9.1033227127901696E-4</v>
      </c>
      <c r="J23" s="28">
        <f t="shared" si="22"/>
        <v>3.3612268477994475E-3</v>
      </c>
      <c r="K23" s="28">
        <f t="shared" si="23"/>
        <v>6.3023003396239633E-4</v>
      </c>
      <c r="S23" s="43" t="s">
        <v>109</v>
      </c>
      <c r="T23" s="41">
        <f t="shared" si="19"/>
        <v>1.127411505199398E-2</v>
      </c>
    </row>
    <row r="24" spans="1:21" x14ac:dyDescent="0.3">
      <c r="A24">
        <f t="shared" si="24"/>
        <v>16</v>
      </c>
      <c r="B24" s="28">
        <f t="shared" si="21"/>
        <v>9.1033227127901696E-4</v>
      </c>
      <c r="C24" s="28">
        <f t="shared" si="20"/>
        <v>9.1033227127901696E-4</v>
      </c>
      <c r="D24" s="28">
        <f t="shared" si="20"/>
        <v>9.1033227127901696E-4</v>
      </c>
      <c r="E24" s="28">
        <f t="shared" si="20"/>
        <v>9.1033227127901696E-4</v>
      </c>
      <c r="F24" s="28">
        <f t="shared" si="20"/>
        <v>9.1033227127901696E-4</v>
      </c>
      <c r="G24" s="28">
        <f t="shared" si="20"/>
        <v>9.1033227127901696E-4</v>
      </c>
      <c r="H24" s="28">
        <f t="shared" si="20"/>
        <v>9.1033227127901696E-4</v>
      </c>
      <c r="I24" s="28">
        <f t="shared" si="20"/>
        <v>9.1033227127901696E-4</v>
      </c>
      <c r="J24" s="28">
        <f t="shared" si="22"/>
        <v>3.3612268477994475E-3</v>
      </c>
      <c r="K24" s="28">
        <f t="shared" si="23"/>
        <v>6.3023003396239633E-4</v>
      </c>
      <c r="S24" s="43" t="s">
        <v>110</v>
      </c>
      <c r="T24" s="41">
        <f t="shared" si="19"/>
        <v>1.127411505199398E-2</v>
      </c>
    </row>
    <row r="25" spans="1:21" x14ac:dyDescent="0.3">
      <c r="A25">
        <f t="shared" si="24"/>
        <v>17</v>
      </c>
      <c r="B25" s="28">
        <f t="shared" si="21"/>
        <v>9.1033227127901696E-4</v>
      </c>
      <c r="C25" s="28">
        <f t="shared" si="20"/>
        <v>9.1033227127901696E-4</v>
      </c>
      <c r="D25" s="28">
        <f t="shared" si="20"/>
        <v>9.1033227127901696E-4</v>
      </c>
      <c r="E25" s="28">
        <f t="shared" si="20"/>
        <v>9.1033227127901696E-4</v>
      </c>
      <c r="F25" s="28">
        <f t="shared" si="20"/>
        <v>9.1033227127901696E-4</v>
      </c>
      <c r="G25" s="28">
        <f t="shared" si="20"/>
        <v>9.1033227127901696E-4</v>
      </c>
      <c r="H25" s="28">
        <f t="shared" si="20"/>
        <v>9.1033227127901696E-4</v>
      </c>
      <c r="I25" s="28">
        <f t="shared" si="20"/>
        <v>9.1033227127901696E-4</v>
      </c>
      <c r="J25" s="28">
        <f t="shared" si="22"/>
        <v>3.3612268477994475E-3</v>
      </c>
      <c r="K25" s="28">
        <f t="shared" si="23"/>
        <v>6.3023003396239633E-4</v>
      </c>
      <c r="S25" s="43" t="s">
        <v>111</v>
      </c>
      <c r="T25" s="41">
        <f t="shared" si="19"/>
        <v>4.5096460207975919E-2</v>
      </c>
      <c r="U25" s="40"/>
    </row>
    <row r="26" spans="1:21" x14ac:dyDescent="0.3">
      <c r="A26">
        <f t="shared" si="24"/>
        <v>18</v>
      </c>
      <c r="B26" s="28">
        <f t="shared" si="21"/>
        <v>9.1033227127901696E-4</v>
      </c>
      <c r="C26" s="28">
        <f t="shared" si="20"/>
        <v>9.1033227127901696E-4</v>
      </c>
      <c r="D26" s="28">
        <f t="shared" si="20"/>
        <v>9.1033227127901696E-4</v>
      </c>
      <c r="E26" s="28">
        <f t="shared" si="20"/>
        <v>9.1033227127901696E-4</v>
      </c>
      <c r="F26" s="28">
        <f t="shared" si="20"/>
        <v>9.1033227127901696E-4</v>
      </c>
      <c r="G26" s="28">
        <f t="shared" si="20"/>
        <v>9.1033227127901696E-4</v>
      </c>
      <c r="H26" s="28">
        <f t="shared" si="20"/>
        <v>9.1033227127901696E-4</v>
      </c>
      <c r="I26" s="28">
        <f t="shared" si="20"/>
        <v>9.1033227127901696E-4</v>
      </c>
      <c r="J26" s="28">
        <f t="shared" si="22"/>
        <v>3.3612268477994475E-3</v>
      </c>
      <c r="K26" s="28">
        <f t="shared" si="23"/>
        <v>6.3023003396239633E-4</v>
      </c>
      <c r="S26" s="43">
        <v>22</v>
      </c>
      <c r="T26" s="41">
        <f>+SUM(B32:K32)</f>
        <v>5.6370575259969899E-3</v>
      </c>
    </row>
    <row r="27" spans="1:21" x14ac:dyDescent="0.3">
      <c r="A27">
        <f t="shared" si="24"/>
        <v>19</v>
      </c>
      <c r="B27" s="28">
        <f t="shared" si="21"/>
        <v>9.1033227127901696E-4</v>
      </c>
      <c r="C27" s="28">
        <f t="shared" si="20"/>
        <v>9.1033227127901696E-4</v>
      </c>
      <c r="D27" s="28">
        <f t="shared" si="20"/>
        <v>9.1033227127901696E-4</v>
      </c>
      <c r="E27" s="28">
        <f t="shared" si="20"/>
        <v>9.1033227127901696E-4</v>
      </c>
      <c r="F27" s="28">
        <f t="shared" si="20"/>
        <v>9.1033227127901696E-4</v>
      </c>
      <c r="G27" s="28">
        <f t="shared" si="20"/>
        <v>9.1033227127901696E-4</v>
      </c>
      <c r="H27" s="28">
        <f t="shared" si="20"/>
        <v>9.1033227127901696E-4</v>
      </c>
      <c r="I27" s="28">
        <f t="shared" si="20"/>
        <v>9.1033227127901696E-4</v>
      </c>
      <c r="J27" s="28">
        <f t="shared" si="22"/>
        <v>3.3612268477994475E-3</v>
      </c>
      <c r="K27" s="28">
        <f t="shared" si="23"/>
        <v>6.3023003396239633E-4</v>
      </c>
      <c r="S27" s="43">
        <v>33</v>
      </c>
      <c r="T27" s="41">
        <f t="shared" ref="T27:T35" si="25">+SUM(B33:K33)</f>
        <v>5.6370575259969899E-3</v>
      </c>
    </row>
    <row r="28" spans="1:21" x14ac:dyDescent="0.3">
      <c r="A28">
        <f t="shared" si="24"/>
        <v>20</v>
      </c>
      <c r="B28" s="28">
        <f>2*(1/13)^3</f>
        <v>9.1033227127901696E-4</v>
      </c>
      <c r="C28" s="28">
        <f t="shared" si="20"/>
        <v>9.1033227127901696E-4</v>
      </c>
      <c r="D28" s="28">
        <f t="shared" si="20"/>
        <v>9.1033227127901696E-4</v>
      </c>
      <c r="E28" s="28">
        <f t="shared" si="20"/>
        <v>9.1033227127901696E-4</v>
      </c>
      <c r="F28" s="28">
        <f t="shared" si="20"/>
        <v>9.1033227127901696E-4</v>
      </c>
      <c r="G28" s="28">
        <f t="shared" si="20"/>
        <v>9.1033227127901696E-4</v>
      </c>
      <c r="H28" s="28">
        <f t="shared" si="20"/>
        <v>9.1033227127901696E-4</v>
      </c>
      <c r="I28" s="28">
        <f t="shared" si="20"/>
        <v>9.1033227127901696E-4</v>
      </c>
      <c r="J28" s="28">
        <f t="shared" si="22"/>
        <v>3.3612268477994475E-3</v>
      </c>
      <c r="K28" s="28">
        <f t="shared" si="23"/>
        <v>6.3023003396239633E-4</v>
      </c>
      <c r="S28" s="43">
        <v>44</v>
      </c>
      <c r="T28" s="41">
        <f t="shared" si="25"/>
        <v>5.6370575259969899E-3</v>
      </c>
    </row>
    <row r="29" spans="1:21" x14ac:dyDescent="0.3">
      <c r="A29">
        <f t="shared" si="24"/>
        <v>21</v>
      </c>
      <c r="B29" s="28">
        <f>2*(1/13)^2*(4/13)</f>
        <v>3.6413290851160678E-3</v>
      </c>
      <c r="C29" s="28">
        <f t="shared" ref="C29:I29" si="26">2*(1/13)^2*(4/13)</f>
        <v>3.6413290851160678E-3</v>
      </c>
      <c r="D29" s="28">
        <f t="shared" si="26"/>
        <v>3.6413290851160678E-3</v>
      </c>
      <c r="E29" s="28">
        <f t="shared" si="26"/>
        <v>3.6413290851160678E-3</v>
      </c>
      <c r="F29" s="28">
        <f t="shared" si="26"/>
        <v>3.6413290851160678E-3</v>
      </c>
      <c r="G29" s="28">
        <f t="shared" si="26"/>
        <v>3.6413290851160678E-3</v>
      </c>
      <c r="H29" s="28">
        <f t="shared" si="26"/>
        <v>3.6413290851160678E-3</v>
      </c>
      <c r="I29" s="28">
        <f t="shared" si="26"/>
        <v>3.6413290851160678E-3</v>
      </c>
      <c r="J29" s="28">
        <f>2*(1/13)*(4/13)*(4/13)*(12/13)</f>
        <v>1.344490739119779E-2</v>
      </c>
      <c r="K29" s="28">
        <f>2*(1/13)*(4/13)*(1/13)*(9/13)</f>
        <v>2.5209201358495853E-3</v>
      </c>
      <c r="L29" s="40"/>
      <c r="M29" s="27">
        <f>+SUM(B21:K29)</f>
        <v>0.13528938062392776</v>
      </c>
      <c r="N29" t="s">
        <v>15</v>
      </c>
      <c r="S29" s="43">
        <v>55</v>
      </c>
      <c r="T29" s="41">
        <f t="shared" si="25"/>
        <v>5.6370575259969899E-3</v>
      </c>
    </row>
    <row r="30" spans="1:21" x14ac:dyDescent="0.3">
      <c r="M30" s="27">
        <f>2*(4/13)*(1/13)</f>
        <v>4.7337278106508882E-2</v>
      </c>
      <c r="N30" t="s">
        <v>17</v>
      </c>
      <c r="S30" s="43">
        <v>66</v>
      </c>
      <c r="T30" s="41">
        <f t="shared" si="25"/>
        <v>5.6370575259969899E-3</v>
      </c>
    </row>
    <row r="31" spans="1:21" x14ac:dyDescent="0.3">
      <c r="A31" t="s">
        <v>10</v>
      </c>
      <c r="S31" s="43">
        <v>77</v>
      </c>
      <c r="T31" s="41">
        <f t="shared" si="25"/>
        <v>5.6370575259969899E-3</v>
      </c>
    </row>
    <row r="32" spans="1:21" x14ac:dyDescent="0.3">
      <c r="A32">
        <v>2</v>
      </c>
      <c r="B32" s="28">
        <f t="shared" ref="B32:B39" si="27">+(1/13)^3</f>
        <v>4.5516613563950848E-4</v>
      </c>
      <c r="C32" s="28">
        <f t="shared" ref="C32:I39" si="28">+(1/13)^3</f>
        <v>4.5516613563950848E-4</v>
      </c>
      <c r="D32" s="28">
        <f t="shared" si="28"/>
        <v>4.5516613563950848E-4</v>
      </c>
      <c r="E32" s="28">
        <f t="shared" si="28"/>
        <v>4.5516613563950848E-4</v>
      </c>
      <c r="F32" s="28">
        <f t="shared" si="28"/>
        <v>4.5516613563950848E-4</v>
      </c>
      <c r="G32" s="28">
        <f t="shared" si="28"/>
        <v>4.5516613563950848E-4</v>
      </c>
      <c r="H32" s="28">
        <f t="shared" si="28"/>
        <v>4.5516613563950848E-4</v>
      </c>
      <c r="I32" s="28">
        <f t="shared" si="28"/>
        <v>4.5516613563950848E-4</v>
      </c>
      <c r="J32" s="28">
        <f>+(1/13)^2*(4/13)*(12/13)</f>
        <v>1.6806134238997238E-3</v>
      </c>
      <c r="K32" s="28">
        <f>+(1/13)^3*(9/13)</f>
        <v>3.1511501698119817E-4</v>
      </c>
      <c r="S32" s="43">
        <v>88</v>
      </c>
      <c r="T32" s="41">
        <f t="shared" si="25"/>
        <v>5.6370575259969899E-3</v>
      </c>
    </row>
    <row r="33" spans="1:21" x14ac:dyDescent="0.3">
      <c r="A33">
        <f>+A32+1</f>
        <v>3</v>
      </c>
      <c r="B33" s="28">
        <f t="shared" si="27"/>
        <v>4.5516613563950848E-4</v>
      </c>
      <c r="C33" s="28">
        <f t="shared" si="28"/>
        <v>4.5516613563950848E-4</v>
      </c>
      <c r="D33" s="28">
        <f t="shared" si="28"/>
        <v>4.5516613563950848E-4</v>
      </c>
      <c r="E33" s="28">
        <f t="shared" si="28"/>
        <v>4.5516613563950848E-4</v>
      </c>
      <c r="F33" s="28">
        <f t="shared" si="28"/>
        <v>4.5516613563950848E-4</v>
      </c>
      <c r="G33" s="28">
        <f t="shared" si="28"/>
        <v>4.5516613563950848E-4</v>
      </c>
      <c r="H33" s="28">
        <f t="shared" si="28"/>
        <v>4.5516613563950848E-4</v>
      </c>
      <c r="I33" s="28">
        <f t="shared" si="28"/>
        <v>4.5516613563950848E-4</v>
      </c>
      <c r="J33" s="28">
        <f t="shared" ref="J33:J39" si="29">+(1/13)^2*(4/13)*(12/13)</f>
        <v>1.6806134238997238E-3</v>
      </c>
      <c r="K33" s="28">
        <f t="shared" ref="K33:K39" si="30">+(1/13)^3*(9/13)</f>
        <v>3.1511501698119817E-4</v>
      </c>
      <c r="S33" s="43">
        <v>99</v>
      </c>
      <c r="T33" s="41">
        <f t="shared" si="25"/>
        <v>5.6370575259969899E-3</v>
      </c>
    </row>
    <row r="34" spans="1:21" x14ac:dyDescent="0.3">
      <c r="A34">
        <f t="shared" ref="A34:A40" si="31">+A33+1</f>
        <v>4</v>
      </c>
      <c r="B34" s="28">
        <f t="shared" si="27"/>
        <v>4.5516613563950848E-4</v>
      </c>
      <c r="C34" s="28">
        <f t="shared" si="28"/>
        <v>4.5516613563950848E-4</v>
      </c>
      <c r="D34" s="28">
        <f t="shared" si="28"/>
        <v>4.5516613563950848E-4</v>
      </c>
      <c r="E34" s="28">
        <f t="shared" si="28"/>
        <v>4.5516613563950848E-4</v>
      </c>
      <c r="F34" s="28">
        <f t="shared" si="28"/>
        <v>4.5516613563950848E-4</v>
      </c>
      <c r="G34" s="28">
        <f t="shared" si="28"/>
        <v>4.5516613563950848E-4</v>
      </c>
      <c r="H34" s="28">
        <f t="shared" si="28"/>
        <v>4.5516613563950848E-4</v>
      </c>
      <c r="I34" s="28">
        <f t="shared" si="28"/>
        <v>4.5516613563950848E-4</v>
      </c>
      <c r="J34" s="28">
        <f t="shared" si="29"/>
        <v>1.6806134238997238E-3</v>
      </c>
      <c r="K34" s="28">
        <f t="shared" si="30"/>
        <v>3.1511501698119817E-4</v>
      </c>
      <c r="S34" s="43" t="s">
        <v>112</v>
      </c>
      <c r="T34" s="41">
        <f t="shared" si="25"/>
        <v>9.0192920415951838E-2</v>
      </c>
    </row>
    <row r="35" spans="1:21" x14ac:dyDescent="0.3">
      <c r="A35">
        <f t="shared" si="31"/>
        <v>5</v>
      </c>
      <c r="B35" s="28">
        <f t="shared" si="27"/>
        <v>4.5516613563950848E-4</v>
      </c>
      <c r="C35" s="28">
        <f t="shared" si="28"/>
        <v>4.5516613563950848E-4</v>
      </c>
      <c r="D35" s="28">
        <f t="shared" si="28"/>
        <v>4.5516613563950848E-4</v>
      </c>
      <c r="E35" s="28">
        <f t="shared" si="28"/>
        <v>4.5516613563950848E-4</v>
      </c>
      <c r="F35" s="28">
        <f t="shared" si="28"/>
        <v>4.5516613563950848E-4</v>
      </c>
      <c r="G35" s="28">
        <f t="shared" si="28"/>
        <v>4.5516613563950848E-4</v>
      </c>
      <c r="H35" s="28">
        <f t="shared" si="28"/>
        <v>4.5516613563950848E-4</v>
      </c>
      <c r="I35" s="28">
        <f t="shared" si="28"/>
        <v>4.5516613563950848E-4</v>
      </c>
      <c r="J35" s="28">
        <f t="shared" si="29"/>
        <v>1.6806134238997238E-3</v>
      </c>
      <c r="K35" s="28">
        <f t="shared" si="30"/>
        <v>3.1511501698119817E-4</v>
      </c>
      <c r="S35" s="43" t="s">
        <v>113</v>
      </c>
      <c r="T35" s="41">
        <f t="shared" si="25"/>
        <v>5.6370575259969899E-3</v>
      </c>
      <c r="U35" s="40"/>
    </row>
    <row r="36" spans="1:21" x14ac:dyDescent="0.3">
      <c r="A36">
        <f t="shared" si="31"/>
        <v>6</v>
      </c>
      <c r="B36" s="28">
        <f t="shared" si="27"/>
        <v>4.5516613563950848E-4</v>
      </c>
      <c r="C36" s="28">
        <f t="shared" si="28"/>
        <v>4.5516613563950848E-4</v>
      </c>
      <c r="D36" s="28">
        <f t="shared" si="28"/>
        <v>4.5516613563950848E-4</v>
      </c>
      <c r="E36" s="28">
        <f t="shared" si="28"/>
        <v>4.5516613563950848E-4</v>
      </c>
      <c r="F36" s="28">
        <f t="shared" si="28"/>
        <v>4.5516613563950848E-4</v>
      </c>
      <c r="G36" s="28">
        <f t="shared" si="28"/>
        <v>4.5516613563950848E-4</v>
      </c>
      <c r="H36" s="28">
        <f t="shared" si="28"/>
        <v>4.5516613563950848E-4</v>
      </c>
      <c r="I36" s="28">
        <f t="shared" si="28"/>
        <v>4.5516613563950848E-4</v>
      </c>
      <c r="J36" s="28">
        <f t="shared" si="29"/>
        <v>1.6806134238997238E-3</v>
      </c>
      <c r="K36" s="28">
        <f t="shared" si="30"/>
        <v>3.1511501698119817E-4</v>
      </c>
    </row>
    <row r="37" spans="1:21" x14ac:dyDescent="0.3">
      <c r="A37">
        <f t="shared" si="31"/>
        <v>7</v>
      </c>
      <c r="B37" s="28">
        <f t="shared" si="27"/>
        <v>4.5516613563950848E-4</v>
      </c>
      <c r="C37" s="28">
        <f t="shared" si="28"/>
        <v>4.5516613563950848E-4</v>
      </c>
      <c r="D37" s="28">
        <f t="shared" si="28"/>
        <v>4.5516613563950848E-4</v>
      </c>
      <c r="E37" s="28">
        <f t="shared" si="28"/>
        <v>4.5516613563950848E-4</v>
      </c>
      <c r="F37" s="28">
        <f t="shared" si="28"/>
        <v>4.5516613563950848E-4</v>
      </c>
      <c r="G37" s="28">
        <f t="shared" si="28"/>
        <v>4.5516613563950848E-4</v>
      </c>
      <c r="H37" s="28">
        <f t="shared" si="28"/>
        <v>4.5516613563950848E-4</v>
      </c>
      <c r="I37" s="28">
        <f t="shared" si="28"/>
        <v>4.5516613563950848E-4</v>
      </c>
      <c r="J37" s="28">
        <f t="shared" si="29"/>
        <v>1.6806134238997238E-3</v>
      </c>
      <c r="K37" s="28">
        <f t="shared" si="30"/>
        <v>3.1511501698119817E-4</v>
      </c>
      <c r="T37" s="40">
        <f ca="1">+SUM(T2:T35)</f>
        <v>0.95266272189349099</v>
      </c>
    </row>
    <row r="38" spans="1:21" x14ac:dyDescent="0.3">
      <c r="A38">
        <f t="shared" si="31"/>
        <v>8</v>
      </c>
      <c r="B38" s="28">
        <f t="shared" si="27"/>
        <v>4.5516613563950848E-4</v>
      </c>
      <c r="C38" s="28">
        <f t="shared" si="28"/>
        <v>4.5516613563950848E-4</v>
      </c>
      <c r="D38" s="28">
        <f t="shared" si="28"/>
        <v>4.5516613563950848E-4</v>
      </c>
      <c r="E38" s="28">
        <f t="shared" si="28"/>
        <v>4.5516613563950848E-4</v>
      </c>
      <c r="F38" s="28">
        <f t="shared" si="28"/>
        <v>4.5516613563950848E-4</v>
      </c>
      <c r="G38" s="28">
        <f t="shared" si="28"/>
        <v>4.5516613563950848E-4</v>
      </c>
      <c r="H38" s="28">
        <f t="shared" si="28"/>
        <v>4.5516613563950848E-4</v>
      </c>
      <c r="I38" s="28">
        <f t="shared" si="28"/>
        <v>4.5516613563950848E-4</v>
      </c>
      <c r="J38" s="28">
        <f t="shared" si="29"/>
        <v>1.6806134238997238E-3</v>
      </c>
      <c r="K38" s="28">
        <f t="shared" si="30"/>
        <v>3.1511501698119817E-4</v>
      </c>
    </row>
    <row r="39" spans="1:21" x14ac:dyDescent="0.3">
      <c r="A39">
        <f t="shared" si="31"/>
        <v>9</v>
      </c>
      <c r="B39" s="28">
        <f t="shared" si="27"/>
        <v>4.5516613563950848E-4</v>
      </c>
      <c r="C39" s="28">
        <f t="shared" si="28"/>
        <v>4.5516613563950848E-4</v>
      </c>
      <c r="D39" s="28">
        <f t="shared" si="28"/>
        <v>4.5516613563950848E-4</v>
      </c>
      <c r="E39" s="28">
        <f t="shared" si="28"/>
        <v>4.5516613563950848E-4</v>
      </c>
      <c r="F39" s="28">
        <f t="shared" si="28"/>
        <v>4.5516613563950848E-4</v>
      </c>
      <c r="G39" s="28">
        <f t="shared" si="28"/>
        <v>4.5516613563950848E-4</v>
      </c>
      <c r="H39" s="28">
        <f t="shared" si="28"/>
        <v>4.5516613563950848E-4</v>
      </c>
      <c r="I39" s="28">
        <f t="shared" si="28"/>
        <v>4.5516613563950848E-4</v>
      </c>
      <c r="J39" s="28">
        <f t="shared" si="29"/>
        <v>1.6806134238997238E-3</v>
      </c>
      <c r="K39" s="28">
        <f t="shared" si="30"/>
        <v>3.1511501698119817E-4</v>
      </c>
    </row>
    <row r="40" spans="1:21" x14ac:dyDescent="0.3">
      <c r="A40">
        <f t="shared" si="31"/>
        <v>10</v>
      </c>
      <c r="B40" s="28">
        <f>+(4/13)^2*(1/13)</f>
        <v>7.2826581702321357E-3</v>
      </c>
      <c r="C40" s="28">
        <f t="shared" ref="C40:I40" si="32">+(4/13)^2*(1/13)</f>
        <v>7.2826581702321357E-3</v>
      </c>
      <c r="D40" s="28">
        <f t="shared" si="32"/>
        <v>7.2826581702321357E-3</v>
      </c>
      <c r="E40" s="28">
        <f t="shared" si="32"/>
        <v>7.2826581702321357E-3</v>
      </c>
      <c r="F40" s="28">
        <f t="shared" si="32"/>
        <v>7.2826581702321357E-3</v>
      </c>
      <c r="G40" s="28">
        <f t="shared" si="32"/>
        <v>7.2826581702321357E-3</v>
      </c>
      <c r="H40" s="28">
        <f t="shared" si="32"/>
        <v>7.2826581702321357E-3</v>
      </c>
      <c r="I40" s="28">
        <f t="shared" si="32"/>
        <v>7.2826581702321357E-3</v>
      </c>
      <c r="J40" s="28">
        <f>+(4/13)^3*(12/13)</f>
        <v>2.688981478239558E-2</v>
      </c>
      <c r="K40" s="28">
        <f>+(4/13)^2*(1/13)*(9/13)</f>
        <v>5.0418402716991707E-3</v>
      </c>
    </row>
    <row r="41" spans="1:21" x14ac:dyDescent="0.3">
      <c r="A41" t="s">
        <v>6</v>
      </c>
      <c r="B41" s="28">
        <f t="shared" ref="B41:I41" si="33">+(1/13)^3</f>
        <v>4.5516613563950848E-4</v>
      </c>
      <c r="C41" s="28">
        <f t="shared" si="33"/>
        <v>4.5516613563950848E-4</v>
      </c>
      <c r="D41" s="28">
        <f t="shared" si="33"/>
        <v>4.5516613563950848E-4</v>
      </c>
      <c r="E41" s="28">
        <f t="shared" si="33"/>
        <v>4.5516613563950848E-4</v>
      </c>
      <c r="F41" s="28">
        <f t="shared" si="33"/>
        <v>4.5516613563950848E-4</v>
      </c>
      <c r="G41" s="28">
        <f t="shared" si="33"/>
        <v>4.5516613563950848E-4</v>
      </c>
      <c r="H41" s="28">
        <f t="shared" si="33"/>
        <v>4.5516613563950848E-4</v>
      </c>
      <c r="I41" s="28">
        <f t="shared" si="33"/>
        <v>4.5516613563950848E-4</v>
      </c>
      <c r="J41" s="28">
        <f>+(1/13)^2*(4/13)*(12/13)</f>
        <v>1.6806134238997238E-3</v>
      </c>
      <c r="K41" s="28">
        <f>+(1/13)^3*(9/13)</f>
        <v>3.1511501698119817E-4</v>
      </c>
      <c r="M41" s="27">
        <f>+SUM(B32:K41)</f>
        <v>0.14092643814992473</v>
      </c>
      <c r="N41" t="s">
        <v>16</v>
      </c>
    </row>
    <row r="44" spans="1:21" x14ac:dyDescent="0.3">
      <c r="M44" s="12">
        <f ca="1">+M16+M29+M30+M41</f>
        <v>0.99999999999999933</v>
      </c>
      <c r="N44" t="s">
        <v>3</v>
      </c>
    </row>
    <row r="45" spans="1:21" x14ac:dyDescent="0.3">
      <c r="A45" t="s">
        <v>11</v>
      </c>
      <c r="B45">
        <v>2</v>
      </c>
      <c r="C45">
        <f>+B45+1</f>
        <v>3</v>
      </c>
      <c r="D45">
        <f t="shared" ref="D45:J45" si="34">+C45+1</f>
        <v>4</v>
      </c>
      <c r="E45">
        <f t="shared" si="34"/>
        <v>5</v>
      </c>
      <c r="F45">
        <f t="shared" si="34"/>
        <v>6</v>
      </c>
      <c r="G45">
        <f t="shared" si="34"/>
        <v>7</v>
      </c>
      <c r="H45">
        <f t="shared" si="34"/>
        <v>8</v>
      </c>
      <c r="I45">
        <f t="shared" si="34"/>
        <v>9</v>
      </c>
      <c r="J45">
        <f t="shared" si="34"/>
        <v>10</v>
      </c>
      <c r="K45" t="s">
        <v>5</v>
      </c>
      <c r="M45" t="s">
        <v>12</v>
      </c>
    </row>
    <row r="46" spans="1:21" x14ac:dyDescent="0.3">
      <c r="A46">
        <v>2</v>
      </c>
      <c r="C46">
        <f t="shared" ref="C46:J54" si="35">+$A46+C$45</f>
        <v>5</v>
      </c>
      <c r="D46">
        <f t="shared" si="35"/>
        <v>6</v>
      </c>
      <c r="E46">
        <f t="shared" si="35"/>
        <v>7</v>
      </c>
      <c r="F46">
        <f t="shared" si="35"/>
        <v>8</v>
      </c>
      <c r="G46">
        <f t="shared" si="35"/>
        <v>9</v>
      </c>
      <c r="H46">
        <f t="shared" si="35"/>
        <v>10</v>
      </c>
      <c r="I46">
        <f t="shared" si="35"/>
        <v>11</v>
      </c>
      <c r="J46">
        <f t="shared" si="35"/>
        <v>12</v>
      </c>
    </row>
    <row r="47" spans="1:21" x14ac:dyDescent="0.3">
      <c r="A47">
        <f>+A46+1</f>
        <v>3</v>
      </c>
      <c r="B47">
        <f t="shared" ref="B47:B54" si="36">+$A47+B$45</f>
        <v>5</v>
      </c>
      <c r="D47">
        <f t="shared" si="35"/>
        <v>7</v>
      </c>
      <c r="E47">
        <f t="shared" si="35"/>
        <v>8</v>
      </c>
      <c r="F47">
        <f t="shared" si="35"/>
        <v>9</v>
      </c>
      <c r="G47">
        <f t="shared" si="35"/>
        <v>10</v>
      </c>
      <c r="H47">
        <f t="shared" si="35"/>
        <v>11</v>
      </c>
      <c r="I47">
        <f t="shared" si="35"/>
        <v>12</v>
      </c>
      <c r="J47">
        <f t="shared" si="35"/>
        <v>13</v>
      </c>
    </row>
    <row r="48" spans="1:21" x14ac:dyDescent="0.3">
      <c r="A48">
        <f t="shared" ref="A48:A54" si="37">+A47+1</f>
        <v>4</v>
      </c>
      <c r="B48">
        <f t="shared" si="36"/>
        <v>6</v>
      </c>
      <c r="C48">
        <f t="shared" si="35"/>
        <v>7</v>
      </c>
      <c r="E48">
        <f t="shared" si="35"/>
        <v>9</v>
      </c>
      <c r="F48">
        <f t="shared" si="35"/>
        <v>10</v>
      </c>
      <c r="G48">
        <f t="shared" si="35"/>
        <v>11</v>
      </c>
      <c r="H48">
        <f t="shared" si="35"/>
        <v>12</v>
      </c>
      <c r="I48">
        <f t="shared" si="35"/>
        <v>13</v>
      </c>
      <c r="J48">
        <f t="shared" si="35"/>
        <v>14</v>
      </c>
    </row>
    <row r="49" spans="1:11" x14ac:dyDescent="0.3">
      <c r="A49">
        <f t="shared" si="37"/>
        <v>5</v>
      </c>
      <c r="B49">
        <f t="shared" si="36"/>
        <v>7</v>
      </c>
      <c r="C49">
        <f t="shared" si="35"/>
        <v>8</v>
      </c>
      <c r="D49">
        <f t="shared" si="35"/>
        <v>9</v>
      </c>
      <c r="F49">
        <f t="shared" si="35"/>
        <v>11</v>
      </c>
      <c r="G49">
        <f t="shared" si="35"/>
        <v>12</v>
      </c>
      <c r="H49">
        <f t="shared" si="35"/>
        <v>13</v>
      </c>
      <c r="I49">
        <f t="shared" si="35"/>
        <v>14</v>
      </c>
      <c r="J49">
        <f t="shared" si="35"/>
        <v>15</v>
      </c>
    </row>
    <row r="50" spans="1:11" x14ac:dyDescent="0.3">
      <c r="A50">
        <f t="shared" si="37"/>
        <v>6</v>
      </c>
      <c r="B50">
        <f t="shared" si="36"/>
        <v>8</v>
      </c>
      <c r="C50">
        <f t="shared" si="35"/>
        <v>9</v>
      </c>
      <c r="D50">
        <f t="shared" si="35"/>
        <v>10</v>
      </c>
      <c r="E50">
        <f t="shared" si="35"/>
        <v>11</v>
      </c>
      <c r="G50">
        <f t="shared" si="35"/>
        <v>13</v>
      </c>
      <c r="H50">
        <f t="shared" si="35"/>
        <v>14</v>
      </c>
      <c r="I50">
        <f t="shared" si="35"/>
        <v>15</v>
      </c>
      <c r="J50">
        <f t="shared" si="35"/>
        <v>16</v>
      </c>
    </row>
    <row r="51" spans="1:11" x14ac:dyDescent="0.3">
      <c r="A51">
        <f t="shared" si="37"/>
        <v>7</v>
      </c>
      <c r="B51">
        <f t="shared" si="36"/>
        <v>9</v>
      </c>
      <c r="C51">
        <f t="shared" si="35"/>
        <v>10</v>
      </c>
      <c r="D51">
        <f t="shared" si="35"/>
        <v>11</v>
      </c>
      <c r="E51">
        <f t="shared" si="35"/>
        <v>12</v>
      </c>
      <c r="F51">
        <f t="shared" si="35"/>
        <v>13</v>
      </c>
      <c r="H51">
        <f t="shared" si="35"/>
        <v>15</v>
      </c>
      <c r="I51">
        <f t="shared" si="35"/>
        <v>16</v>
      </c>
      <c r="J51">
        <f t="shared" si="35"/>
        <v>17</v>
      </c>
    </row>
    <row r="52" spans="1:11" x14ac:dyDescent="0.3">
      <c r="A52">
        <f t="shared" si="37"/>
        <v>8</v>
      </c>
      <c r="B52">
        <f t="shared" si="36"/>
        <v>10</v>
      </c>
      <c r="C52">
        <f t="shared" si="35"/>
        <v>11</v>
      </c>
      <c r="D52">
        <f t="shared" si="35"/>
        <v>12</v>
      </c>
      <c r="E52">
        <f t="shared" si="35"/>
        <v>13</v>
      </c>
      <c r="F52">
        <f t="shared" si="35"/>
        <v>14</v>
      </c>
      <c r="G52">
        <f t="shared" si="35"/>
        <v>15</v>
      </c>
      <c r="I52">
        <f t="shared" si="35"/>
        <v>17</v>
      </c>
      <c r="J52">
        <f t="shared" si="35"/>
        <v>18</v>
      </c>
    </row>
    <row r="53" spans="1:11" x14ac:dyDescent="0.3">
      <c r="A53">
        <f t="shared" si="37"/>
        <v>9</v>
      </c>
      <c r="B53">
        <f t="shared" si="36"/>
        <v>11</v>
      </c>
      <c r="C53">
        <f t="shared" si="35"/>
        <v>12</v>
      </c>
      <c r="D53">
        <f t="shared" si="35"/>
        <v>13</v>
      </c>
      <c r="E53">
        <f t="shared" si="35"/>
        <v>14</v>
      </c>
      <c r="F53">
        <f t="shared" si="35"/>
        <v>15</v>
      </c>
      <c r="G53">
        <f t="shared" si="35"/>
        <v>16</v>
      </c>
      <c r="H53">
        <f t="shared" si="35"/>
        <v>17</v>
      </c>
      <c r="J53">
        <f t="shared" si="35"/>
        <v>19</v>
      </c>
    </row>
    <row r="54" spans="1:11" x14ac:dyDescent="0.3">
      <c r="A54">
        <f t="shared" si="37"/>
        <v>10</v>
      </c>
      <c r="B54">
        <f t="shared" si="36"/>
        <v>12</v>
      </c>
      <c r="C54">
        <f t="shared" si="35"/>
        <v>13</v>
      </c>
      <c r="D54">
        <f t="shared" si="35"/>
        <v>14</v>
      </c>
      <c r="E54">
        <f t="shared" si="35"/>
        <v>15</v>
      </c>
      <c r="F54">
        <f t="shared" si="35"/>
        <v>16</v>
      </c>
      <c r="G54">
        <f t="shared" si="35"/>
        <v>17</v>
      </c>
      <c r="H54">
        <f t="shared" si="35"/>
        <v>18</v>
      </c>
      <c r="I54">
        <f t="shared" si="35"/>
        <v>19</v>
      </c>
    </row>
    <row r="55" spans="1:11" x14ac:dyDescent="0.3">
      <c r="A55" t="s">
        <v>5</v>
      </c>
    </row>
    <row r="57" spans="1:11" x14ac:dyDescent="0.3">
      <c r="A57" t="s">
        <v>13</v>
      </c>
    </row>
    <row r="60" spans="1:11" x14ac:dyDescent="0.3">
      <c r="A60" t="s">
        <v>11</v>
      </c>
      <c r="B60">
        <v>2</v>
      </c>
      <c r="C60">
        <f>+B60+1</f>
        <v>3</v>
      </c>
      <c r="D60">
        <f t="shared" ref="D60:J60" si="38">+C60+1</f>
        <v>4</v>
      </c>
      <c r="E60">
        <f t="shared" si="38"/>
        <v>5</v>
      </c>
      <c r="F60">
        <f t="shared" si="38"/>
        <v>6</v>
      </c>
      <c r="G60">
        <f t="shared" si="38"/>
        <v>7</v>
      </c>
      <c r="H60">
        <f t="shared" si="38"/>
        <v>8</v>
      </c>
      <c r="I60">
        <f t="shared" si="38"/>
        <v>9</v>
      </c>
      <c r="J60">
        <f t="shared" si="38"/>
        <v>10</v>
      </c>
      <c r="K60" t="s">
        <v>5</v>
      </c>
    </row>
    <row r="61" spans="1:11" x14ac:dyDescent="0.3">
      <c r="A61">
        <v>2</v>
      </c>
      <c r="B61" s="28">
        <f>+(1/13)^2</f>
        <v>5.9171597633136102E-3</v>
      </c>
      <c r="C61" s="28">
        <f t="shared" ref="C61:I68" si="39">+(1/13)^2</f>
        <v>5.9171597633136102E-3</v>
      </c>
      <c r="D61" s="28">
        <f t="shared" si="39"/>
        <v>5.9171597633136102E-3</v>
      </c>
      <c r="E61" s="28">
        <f t="shared" si="39"/>
        <v>5.9171597633136102E-3</v>
      </c>
      <c r="F61" s="28">
        <f t="shared" si="39"/>
        <v>5.9171597633136102E-3</v>
      </c>
      <c r="G61" s="28">
        <f t="shared" si="39"/>
        <v>5.9171597633136102E-3</v>
      </c>
      <c r="H61" s="28">
        <f t="shared" si="39"/>
        <v>5.9171597633136102E-3</v>
      </c>
      <c r="I61" s="28">
        <f t="shared" si="39"/>
        <v>5.9171597633136102E-3</v>
      </c>
      <c r="J61" s="28">
        <f t="shared" ref="J61:J68" si="40">+(1/13)*(4/13)</f>
        <v>2.3668639053254441E-2</v>
      </c>
    </row>
    <row r="62" spans="1:11" x14ac:dyDescent="0.3">
      <c r="A62">
        <f>+A61+1</f>
        <v>3</v>
      </c>
      <c r="B62" s="28">
        <f t="shared" ref="B62:B68" si="41">+(1/13)^2</f>
        <v>5.9171597633136102E-3</v>
      </c>
      <c r="C62" s="28">
        <f t="shared" si="39"/>
        <v>5.9171597633136102E-3</v>
      </c>
      <c r="D62" s="28">
        <f t="shared" si="39"/>
        <v>5.9171597633136102E-3</v>
      </c>
      <c r="E62" s="28">
        <f t="shared" si="39"/>
        <v>5.9171597633136102E-3</v>
      </c>
      <c r="F62" s="28">
        <f t="shared" si="39"/>
        <v>5.9171597633136102E-3</v>
      </c>
      <c r="G62" s="28">
        <f t="shared" si="39"/>
        <v>5.9171597633136102E-3</v>
      </c>
      <c r="H62" s="28">
        <f t="shared" si="39"/>
        <v>5.9171597633136102E-3</v>
      </c>
      <c r="I62" s="28">
        <f t="shared" si="39"/>
        <v>5.9171597633136102E-3</v>
      </c>
      <c r="J62" s="28">
        <f t="shared" si="40"/>
        <v>2.3668639053254441E-2</v>
      </c>
    </row>
    <row r="63" spans="1:11" x14ac:dyDescent="0.3">
      <c r="A63">
        <f t="shared" ref="A63:A69" si="42">+A62+1</f>
        <v>4</v>
      </c>
      <c r="B63" s="28">
        <f t="shared" si="41"/>
        <v>5.9171597633136102E-3</v>
      </c>
      <c r="C63" s="28">
        <f t="shared" si="39"/>
        <v>5.9171597633136102E-3</v>
      </c>
      <c r="D63" s="28">
        <f t="shared" si="39"/>
        <v>5.9171597633136102E-3</v>
      </c>
      <c r="E63" s="28">
        <f t="shared" si="39"/>
        <v>5.9171597633136102E-3</v>
      </c>
      <c r="F63" s="28">
        <f t="shared" si="39"/>
        <v>5.9171597633136102E-3</v>
      </c>
      <c r="G63" s="28">
        <f t="shared" si="39"/>
        <v>5.9171597633136102E-3</v>
      </c>
      <c r="H63" s="28">
        <f t="shared" si="39"/>
        <v>5.9171597633136102E-3</v>
      </c>
      <c r="I63" s="28">
        <f t="shared" si="39"/>
        <v>5.9171597633136102E-3</v>
      </c>
      <c r="J63" s="28">
        <f t="shared" si="40"/>
        <v>2.3668639053254441E-2</v>
      </c>
    </row>
    <row r="64" spans="1:11" x14ac:dyDescent="0.3">
      <c r="A64">
        <f t="shared" si="42"/>
        <v>5</v>
      </c>
      <c r="B64" s="28">
        <f t="shared" si="41"/>
        <v>5.9171597633136102E-3</v>
      </c>
      <c r="C64" s="28">
        <f t="shared" si="39"/>
        <v>5.9171597633136102E-3</v>
      </c>
      <c r="D64" s="28">
        <f t="shared" si="39"/>
        <v>5.9171597633136102E-3</v>
      </c>
      <c r="E64" s="28">
        <f t="shared" si="39"/>
        <v>5.9171597633136102E-3</v>
      </c>
      <c r="F64" s="28">
        <f t="shared" si="39"/>
        <v>5.9171597633136102E-3</v>
      </c>
      <c r="G64" s="28">
        <f t="shared" si="39"/>
        <v>5.9171597633136102E-3</v>
      </c>
      <c r="H64" s="28">
        <f t="shared" si="39"/>
        <v>5.9171597633136102E-3</v>
      </c>
      <c r="I64" s="28">
        <f t="shared" si="39"/>
        <v>5.9171597633136102E-3</v>
      </c>
      <c r="J64" s="28">
        <f t="shared" si="40"/>
        <v>2.3668639053254441E-2</v>
      </c>
    </row>
    <row r="65" spans="1:10" x14ac:dyDescent="0.3">
      <c r="A65">
        <f t="shared" si="42"/>
        <v>6</v>
      </c>
      <c r="B65" s="28">
        <f t="shared" si="41"/>
        <v>5.9171597633136102E-3</v>
      </c>
      <c r="C65" s="28">
        <f t="shared" si="39"/>
        <v>5.9171597633136102E-3</v>
      </c>
      <c r="D65" s="28">
        <f t="shared" si="39"/>
        <v>5.9171597633136102E-3</v>
      </c>
      <c r="E65" s="28">
        <f t="shared" si="39"/>
        <v>5.9171597633136102E-3</v>
      </c>
      <c r="F65" s="28">
        <f t="shared" si="39"/>
        <v>5.9171597633136102E-3</v>
      </c>
      <c r="G65" s="28">
        <f t="shared" si="39"/>
        <v>5.9171597633136102E-3</v>
      </c>
      <c r="H65" s="28">
        <f t="shared" si="39"/>
        <v>5.9171597633136102E-3</v>
      </c>
      <c r="I65" s="28">
        <f t="shared" si="39"/>
        <v>5.9171597633136102E-3</v>
      </c>
      <c r="J65" s="28">
        <f t="shared" si="40"/>
        <v>2.3668639053254441E-2</v>
      </c>
    </row>
    <row r="66" spans="1:10" x14ac:dyDescent="0.3">
      <c r="A66">
        <f t="shared" si="42"/>
        <v>7</v>
      </c>
      <c r="B66" s="28">
        <f t="shared" si="41"/>
        <v>5.9171597633136102E-3</v>
      </c>
      <c r="C66" s="28">
        <f t="shared" si="39"/>
        <v>5.9171597633136102E-3</v>
      </c>
      <c r="D66" s="28">
        <f t="shared" si="39"/>
        <v>5.9171597633136102E-3</v>
      </c>
      <c r="E66" s="28">
        <f t="shared" si="39"/>
        <v>5.9171597633136102E-3</v>
      </c>
      <c r="F66" s="28">
        <f t="shared" si="39"/>
        <v>5.9171597633136102E-3</v>
      </c>
      <c r="G66" s="28">
        <f t="shared" si="39"/>
        <v>5.9171597633136102E-3</v>
      </c>
      <c r="H66" s="28">
        <f t="shared" si="39"/>
        <v>5.9171597633136102E-3</v>
      </c>
      <c r="I66" s="28">
        <f t="shared" si="39"/>
        <v>5.9171597633136102E-3</v>
      </c>
      <c r="J66" s="28">
        <f t="shared" si="40"/>
        <v>2.3668639053254441E-2</v>
      </c>
    </row>
    <row r="67" spans="1:10" x14ac:dyDescent="0.3">
      <c r="A67">
        <f t="shared" si="42"/>
        <v>8</v>
      </c>
      <c r="B67" s="28">
        <f t="shared" si="41"/>
        <v>5.9171597633136102E-3</v>
      </c>
      <c r="C67" s="28">
        <f t="shared" si="39"/>
        <v>5.9171597633136102E-3</v>
      </c>
      <c r="D67" s="28">
        <f t="shared" si="39"/>
        <v>5.9171597633136102E-3</v>
      </c>
      <c r="E67" s="28">
        <f t="shared" si="39"/>
        <v>5.9171597633136102E-3</v>
      </c>
      <c r="F67" s="28">
        <f t="shared" si="39"/>
        <v>5.9171597633136102E-3</v>
      </c>
      <c r="G67" s="28">
        <f t="shared" si="39"/>
        <v>5.9171597633136102E-3</v>
      </c>
      <c r="H67" s="28">
        <f t="shared" si="39"/>
        <v>5.9171597633136102E-3</v>
      </c>
      <c r="I67" s="28">
        <f t="shared" si="39"/>
        <v>5.9171597633136102E-3</v>
      </c>
      <c r="J67" s="28">
        <f t="shared" si="40"/>
        <v>2.3668639053254441E-2</v>
      </c>
    </row>
    <row r="68" spans="1:10" x14ac:dyDescent="0.3">
      <c r="A68">
        <f t="shared" si="42"/>
        <v>9</v>
      </c>
      <c r="B68" s="28">
        <f t="shared" si="41"/>
        <v>5.9171597633136102E-3</v>
      </c>
      <c r="C68" s="28">
        <f t="shared" si="39"/>
        <v>5.9171597633136102E-3</v>
      </c>
      <c r="D68" s="28">
        <f t="shared" si="39"/>
        <v>5.9171597633136102E-3</v>
      </c>
      <c r="E68" s="28">
        <f t="shared" si="39"/>
        <v>5.9171597633136102E-3</v>
      </c>
      <c r="F68" s="28">
        <f t="shared" si="39"/>
        <v>5.9171597633136102E-3</v>
      </c>
      <c r="G68" s="28">
        <f t="shared" si="39"/>
        <v>5.9171597633136102E-3</v>
      </c>
      <c r="H68" s="28">
        <f t="shared" si="39"/>
        <v>5.9171597633136102E-3</v>
      </c>
      <c r="I68" s="28">
        <f t="shared" si="39"/>
        <v>5.9171597633136102E-3</v>
      </c>
      <c r="J68" s="28">
        <f t="shared" si="40"/>
        <v>2.3668639053254441E-2</v>
      </c>
    </row>
    <row r="69" spans="1:10" x14ac:dyDescent="0.3">
      <c r="A69">
        <f t="shared" si="42"/>
        <v>10</v>
      </c>
      <c r="B69" s="28">
        <f>+(1/13)*(4/13)</f>
        <v>2.3668639053254441E-2</v>
      </c>
      <c r="C69" s="28">
        <f t="shared" ref="C69:I69" si="43">+(1/13)*(4/13)</f>
        <v>2.3668639053254441E-2</v>
      </c>
      <c r="D69" s="28">
        <f t="shared" si="43"/>
        <v>2.3668639053254441E-2</v>
      </c>
      <c r="E69" s="28">
        <f t="shared" si="43"/>
        <v>2.3668639053254441E-2</v>
      </c>
      <c r="F69" s="28">
        <f t="shared" si="43"/>
        <v>2.3668639053254441E-2</v>
      </c>
      <c r="G69" s="28">
        <f t="shared" si="43"/>
        <v>2.3668639053254441E-2</v>
      </c>
      <c r="H69" s="28">
        <f t="shared" si="43"/>
        <v>2.3668639053254441E-2</v>
      </c>
      <c r="I69" s="28">
        <f t="shared" si="43"/>
        <v>2.3668639053254441E-2</v>
      </c>
      <c r="J69" s="28"/>
    </row>
    <row r="70" spans="1:10" x14ac:dyDescent="0.3">
      <c r="A70" t="s">
        <v>5</v>
      </c>
    </row>
    <row r="76" spans="1:10" x14ac:dyDescent="0.3">
      <c r="A76" t="s">
        <v>4</v>
      </c>
      <c r="B76" t="s">
        <v>102</v>
      </c>
    </row>
    <row r="77" spans="1:10" x14ac:dyDescent="0.3">
      <c r="A77">
        <v>5</v>
      </c>
      <c r="B77" s="39">
        <f>+SUMIF($B$46:J54,A77,$B$61:$J$69)</f>
        <v>1.183431952662722E-2</v>
      </c>
      <c r="D77" s="28">
        <f>2*(1/13)^2</f>
        <v>1.183431952662722E-2</v>
      </c>
    </row>
    <row r="78" spans="1:10" x14ac:dyDescent="0.3">
      <c r="A78">
        <f t="shared" ref="A78:A92" si="44">+A77+1</f>
        <v>6</v>
      </c>
      <c r="B78" s="39">
        <f ca="1">+SUMIF($B$46:J55,A78,$B$61:$J$69)</f>
        <v>1.183431952662722E-2</v>
      </c>
    </row>
    <row r="79" spans="1:10" x14ac:dyDescent="0.3">
      <c r="A79">
        <f t="shared" si="44"/>
        <v>7</v>
      </c>
      <c r="B79" s="39">
        <f ca="1">+SUMIF($B$46:J56,A79,$B$61:$J$69)</f>
        <v>2.3668639053254441E-2</v>
      </c>
    </row>
    <row r="80" spans="1:10" x14ac:dyDescent="0.3">
      <c r="A80">
        <f t="shared" si="44"/>
        <v>8</v>
      </c>
      <c r="B80" s="39">
        <f ca="1">+SUMIF($B$46:J57,A80,$B$61:$J$69)</f>
        <v>2.3668639053254441E-2</v>
      </c>
    </row>
    <row r="81" spans="1:2" x14ac:dyDescent="0.3">
      <c r="A81">
        <f t="shared" si="44"/>
        <v>9</v>
      </c>
      <c r="B81" s="39">
        <f ca="1">+SUMIF($B$46:J58,A81,$B$61:$J$69)</f>
        <v>3.5502958579881665E-2</v>
      </c>
    </row>
    <row r="82" spans="1:2" x14ac:dyDescent="0.3">
      <c r="A82">
        <f t="shared" si="44"/>
        <v>10</v>
      </c>
      <c r="B82" s="39">
        <f ca="1">+SUMIF($B$46:J59,A82,$B$61:$J$69)</f>
        <v>3.5502958579881665E-2</v>
      </c>
    </row>
    <row r="83" spans="1:2" x14ac:dyDescent="0.3">
      <c r="A83">
        <f t="shared" si="44"/>
        <v>11</v>
      </c>
      <c r="B83" s="39">
        <f ca="1">+SUMIF($B$46:J60,A83,$B$61:$J$69)</f>
        <v>4.7337278106508889E-2</v>
      </c>
    </row>
    <row r="84" spans="1:2" x14ac:dyDescent="0.3">
      <c r="A84">
        <f t="shared" si="44"/>
        <v>12</v>
      </c>
      <c r="B84" s="39">
        <f ca="1">+SUMIF($B$46:J61,A84,$B$61:$J$69)</f>
        <v>8.2840236686390553E-2</v>
      </c>
    </row>
    <row r="85" spans="1:2" x14ac:dyDescent="0.3">
      <c r="A85">
        <f t="shared" si="44"/>
        <v>13</v>
      </c>
      <c r="B85" s="39">
        <f ca="1">+SUMIF($B$46:J62,A85,$B$61:$J$69)</f>
        <v>8.2840236686390553E-2</v>
      </c>
    </row>
    <row r="86" spans="1:2" x14ac:dyDescent="0.3">
      <c r="A86">
        <f t="shared" si="44"/>
        <v>14</v>
      </c>
      <c r="B86" s="39">
        <f ca="1">+SUMIF($B$46:J63,A86,$B$61:$J$69)</f>
        <v>7.1005917159763329E-2</v>
      </c>
    </row>
    <row r="87" spans="1:2" x14ac:dyDescent="0.3">
      <c r="A87">
        <f t="shared" si="44"/>
        <v>15</v>
      </c>
      <c r="B87" s="39">
        <f ca="1">+SUMIF($B$46:J64,A87,$B$61:$J$69)</f>
        <v>7.1005917159763329E-2</v>
      </c>
    </row>
    <row r="88" spans="1:2" x14ac:dyDescent="0.3">
      <c r="A88">
        <f t="shared" si="44"/>
        <v>16</v>
      </c>
      <c r="B88" s="39">
        <f ca="1">+SUMIF($B$46:J65,A88,$B$61:$J$69)</f>
        <v>5.9171597633136105E-2</v>
      </c>
    </row>
    <row r="89" spans="1:2" x14ac:dyDescent="0.3">
      <c r="A89">
        <f t="shared" si="44"/>
        <v>17</v>
      </c>
      <c r="B89" s="39">
        <f ca="1">+SUMIF($B$46:J66,A89,$B$61:$J$69)</f>
        <v>5.9171597633136105E-2</v>
      </c>
    </row>
    <row r="90" spans="1:2" x14ac:dyDescent="0.3">
      <c r="A90">
        <f t="shared" si="44"/>
        <v>18</v>
      </c>
      <c r="B90" s="39">
        <f ca="1">+SUMIF($B$46:J67,A90,$B$61:$J$69)</f>
        <v>4.7337278106508882E-2</v>
      </c>
    </row>
    <row r="91" spans="1:2" x14ac:dyDescent="0.3">
      <c r="A91">
        <f t="shared" si="44"/>
        <v>19</v>
      </c>
      <c r="B91" s="39">
        <f ca="1">+SUMIF($B$46:J68,A91,$B$61:$J$69)</f>
        <v>4.7337278106508882E-2</v>
      </c>
    </row>
    <row r="92" spans="1:2" x14ac:dyDescent="0.3">
      <c r="A92">
        <f t="shared" si="44"/>
        <v>20</v>
      </c>
      <c r="B92">
        <f ca="1">+SUMIF($B$46:J69,A92,$B$61:$J$69)</f>
        <v>0</v>
      </c>
    </row>
  </sheetData>
  <phoneticPr fontId="4" type="noConversion"/>
  <conditionalFormatting sqref="T2:T35">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S2 S3:S7" numberStoredAsText="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CA3BA-6DCA-4650-9309-EA20A9198143}">
  <sheetPr>
    <tabColor rgb="FF00B0F0"/>
  </sheetPr>
  <dimension ref="A1:AA51"/>
  <sheetViews>
    <sheetView zoomScale="85" zoomScaleNormal="85" workbookViewId="0"/>
  </sheetViews>
  <sheetFormatPr baseColWidth="10" defaultRowHeight="14.4" x14ac:dyDescent="0.3"/>
  <cols>
    <col min="8" max="8" width="11.88671875" customWidth="1"/>
    <col min="14" max="23" width="3.88671875" customWidth="1"/>
  </cols>
  <sheetData>
    <row r="1" spans="1:23" x14ac:dyDescent="0.3">
      <c r="A1" t="s">
        <v>4</v>
      </c>
      <c r="B1">
        <v>2</v>
      </c>
      <c r="C1">
        <v>3</v>
      </c>
      <c r="D1">
        <v>4</v>
      </c>
      <c r="E1">
        <v>5</v>
      </c>
      <c r="F1">
        <v>6</v>
      </c>
      <c r="G1">
        <v>7</v>
      </c>
      <c r="H1">
        <v>8</v>
      </c>
      <c r="I1">
        <v>9</v>
      </c>
      <c r="J1">
        <v>10</v>
      </c>
      <c r="K1" t="s">
        <v>5</v>
      </c>
      <c r="M1" t="s">
        <v>4</v>
      </c>
      <c r="N1">
        <v>2</v>
      </c>
      <c r="O1">
        <v>3</v>
      </c>
      <c r="P1">
        <v>4</v>
      </c>
      <c r="Q1">
        <v>5</v>
      </c>
      <c r="R1">
        <v>6</v>
      </c>
      <c r="S1">
        <v>7</v>
      </c>
      <c r="T1">
        <v>8</v>
      </c>
      <c r="U1">
        <v>9</v>
      </c>
      <c r="V1">
        <v>10</v>
      </c>
      <c r="W1" t="s">
        <v>5</v>
      </c>
    </row>
    <row r="2" spans="1:23" x14ac:dyDescent="0.3">
      <c r="A2">
        <v>4</v>
      </c>
      <c r="B2" s="6">
        <f>+MAX(Quedarse!B2,Pedir!B2,Doblarse!B2,Rendirse!B2)</f>
        <v>-0.11491332761892134</v>
      </c>
      <c r="C2" s="6">
        <f>+MAX(Quedarse!C2,Pedir!C2,Doblarse!C2,Rendirse!C2)</f>
        <v>-8.2613314299744375E-2</v>
      </c>
      <c r="D2" s="6">
        <f>+MAX(Quedarse!D2,Pedir!D2,Doblarse!D2,Rendirse!D2)</f>
        <v>-4.9367420106916908E-2</v>
      </c>
      <c r="E2" s="6">
        <f>+MAX(Quedarse!E2,Pedir!E2,Doblarse!E2,Rendirse!E2)</f>
        <v>-1.2379926519926384E-2</v>
      </c>
      <c r="F2" s="6">
        <f>+MAX(Quedarse!F2,Pedir!F2,Doblarse!F2,Rendirse!F2)</f>
        <v>1.1130417280979889E-2</v>
      </c>
      <c r="G2" s="6">
        <f>+MAX(Quedarse!G2,Pedir!G2,Doblarse!G2,Rendirse!G2)</f>
        <v>-8.8279201058463722E-2</v>
      </c>
      <c r="H2" s="6">
        <f>+MAX(Quedarse!H2,Pedir!H2,Doblarse!H2,Rendirse!H2)</f>
        <v>-0.15933415266020509</v>
      </c>
      <c r="I2" s="6">
        <f>+MAX(Quedarse!I2,Pedir!I2,Doblarse!I2,Rendirse!I2)</f>
        <v>-0.24066617915336547</v>
      </c>
      <c r="J2" s="6">
        <f>+MAX(Quedarse!J2,Pedir!J2,Doblarse!J2,Rendirse!J2)</f>
        <v>-0.28919791448567511</v>
      </c>
      <c r="K2" s="6">
        <f>+MAX(Quedarse!K2,Pedir!K2,Doblarse!K2,Rendirse!K2)</f>
        <v>-0.25307699440390868</v>
      </c>
      <c r="M2">
        <v>4</v>
      </c>
      <c r="N2" s="7" t="str">
        <f>+IF(B2=Quedarse!B2,"Q",IF(B2=Doblarse!B2,"D",IF(B2=Rendirse!B2,"Rp","P")))</f>
        <v>P</v>
      </c>
      <c r="O2" s="7" t="str">
        <f>+IF(C2=Quedarse!C2,"Q",IF(C2=Doblarse!C2,"D",IF(C2=Rendirse!C2,"Rp","P")))</f>
        <v>P</v>
      </c>
      <c r="P2" s="7" t="str">
        <f>+IF(D2=Quedarse!D2,"Q",IF(D2=Doblarse!D2,"D",IF(D2=Rendirse!D2,"Rp","P")))</f>
        <v>P</v>
      </c>
      <c r="Q2" s="7" t="str">
        <f>+IF(E2=Quedarse!E2,"Q",IF(E2=Doblarse!E2,"D",IF(E2=Rendirse!E2,"Rp","P")))</f>
        <v>P</v>
      </c>
      <c r="R2" s="7" t="str">
        <f>+IF(F2=Quedarse!F2,"Q",IF(F2=Doblarse!F2,"D",IF(F2=Rendirse!F2,"Rp","P")))</f>
        <v>P</v>
      </c>
      <c r="S2" s="7" t="str">
        <f>+IF(G2=Quedarse!G2,"Q",IF(G2=Doblarse!G2,"D",IF(G2=Rendirse!G2,"Rp","P")))</f>
        <v>P</v>
      </c>
      <c r="T2" s="7" t="str">
        <f>+IF(H2=Quedarse!H2,"Q",IF(H2=Doblarse!H2,"D",IF(H2=Rendirse!H2,"Rp","P")))</f>
        <v>P</v>
      </c>
      <c r="U2" s="7" t="str">
        <f>+IF(I2=Quedarse!I2,"Q",IF(I2=Doblarse!I2,"D",IF(I2=Rendirse!I2,"Rp","P")))</f>
        <v>P</v>
      </c>
      <c r="V2" s="7" t="str">
        <f>+IF(J2=Quedarse!J2,"Q",IF(J2=Doblarse!J2,"D",IF(J2=Rendirse!J2,"Rp","P")))</f>
        <v>P</v>
      </c>
      <c r="W2" s="7" t="str">
        <f>+IF(K2=Quedarse!K2,"Q",IF(K2=Doblarse!K2,"D",IF(K2=Rendirse!K2,"Rp","P")))</f>
        <v>P</v>
      </c>
    </row>
    <row r="3" spans="1:23" x14ac:dyDescent="0.3">
      <c r="A3">
        <v>5</v>
      </c>
      <c r="B3" s="6">
        <f>+MAX(Quedarse!B3,Pedir!B3,Doblarse!B3,Rendirse!B3)</f>
        <v>-0.12821556706374745</v>
      </c>
      <c r="C3" s="6">
        <f>+MAX(Quedarse!C3,Pedir!C3,Doblarse!C3,Rendirse!C3)</f>
        <v>-9.5310227261489883E-2</v>
      </c>
      <c r="D3" s="6">
        <f>+MAX(Quedarse!D3,Pedir!D3,Doblarse!D3,Rendirse!D3)</f>
        <v>-6.1479464199694238E-2</v>
      </c>
      <c r="E3" s="6">
        <f>+MAX(Quedarse!E3,Pedir!E3,Doblarse!E3,Rendirse!E3)</f>
        <v>-2.397897039185962E-2</v>
      </c>
      <c r="F3" s="6">
        <f>+MAX(Quedarse!F3,Pedir!F3,Doblarse!F3,Rendirse!F3)</f>
        <v>-1.1863378384400908E-3</v>
      </c>
      <c r="G3" s="6">
        <f>+MAX(Quedarse!G3,Pedir!G3,Doblarse!G3,Rendirse!G3)</f>
        <v>-0.11944744188414852</v>
      </c>
      <c r="H3" s="6">
        <f>+MAX(Quedarse!H3,Pedir!H3,Doblarse!H3,Rendirse!H3)</f>
        <v>-0.18809330390318518</v>
      </c>
      <c r="I3" s="6">
        <f>+MAX(Quedarse!I3,Pedir!I3,Doblarse!I3,Rendirse!I3)</f>
        <v>-0.2666150533579591</v>
      </c>
      <c r="J3" s="6">
        <f>+MAX(Quedarse!J3,Pedir!J3,Doblarse!J3,Rendirse!J3)</f>
        <v>-0.31341164336497107</v>
      </c>
      <c r="K3" s="6">
        <f>+MAX(Quedarse!K3,Pedir!K3,Doblarse!K3,Rendirse!K3)</f>
        <v>-0.27857459755181968</v>
      </c>
      <c r="M3">
        <v>5</v>
      </c>
      <c r="N3" s="7" t="str">
        <f>+IF(B3=Quedarse!B3,"Q",IF(B3=Doblarse!B3,"D",IF(B3=Rendirse!B3,"Rp","P")))</f>
        <v>P</v>
      </c>
      <c r="O3" s="7" t="str">
        <f>+IF(C3=Quedarse!C3,"Q",IF(C3=Doblarse!C3,"D",IF(C3=Rendirse!C3,"Rp","P")))</f>
        <v>P</v>
      </c>
      <c r="P3" s="7" t="str">
        <f>+IF(D3=Quedarse!D3,"Q",IF(D3=Doblarse!D3,"D",IF(D3=Rendirse!D3,"Rp","P")))</f>
        <v>P</v>
      </c>
      <c r="Q3" s="7" t="str">
        <f>+IF(E3=Quedarse!E3,"Q",IF(E3=Doblarse!E3,"D",IF(E3=Rendirse!E3,"Rp","P")))</f>
        <v>P</v>
      </c>
      <c r="R3" s="7" t="str">
        <f>+IF(F3=Quedarse!F3,"Q",IF(F3=Doblarse!F3,"D",IF(F3=Rendirse!F3,"Rp","P")))</f>
        <v>P</v>
      </c>
      <c r="S3" s="7" t="str">
        <f>+IF(G3=Quedarse!G3,"Q",IF(G3=Doblarse!G3,"D",IF(G3=Rendirse!G3,"Rp","P")))</f>
        <v>P</v>
      </c>
      <c r="T3" s="7" t="str">
        <f>+IF(H3=Quedarse!H3,"Q",IF(H3=Doblarse!H3,"D",IF(H3=Rendirse!H3,"Rp","P")))</f>
        <v>P</v>
      </c>
      <c r="U3" s="7" t="str">
        <f>+IF(I3=Quedarse!I3,"Q",IF(I3=Doblarse!I3,"D",IF(I3=Rendirse!I3,"Rp","P")))</f>
        <v>P</v>
      </c>
      <c r="V3" s="7" t="str">
        <f>+IF(J3=Quedarse!J3,"Q",IF(J3=Doblarse!J3,"D",IF(J3=Rendirse!J3,"Rp","P")))</f>
        <v>P</v>
      </c>
      <c r="W3" s="7" t="str">
        <f>+IF(K3=Quedarse!K3,"Q",IF(K3=Doblarse!K3,"D",IF(K3=Rendirse!K3,"Rp","P")))</f>
        <v>P</v>
      </c>
    </row>
    <row r="4" spans="1:23" x14ac:dyDescent="0.3">
      <c r="A4">
        <v>6</v>
      </c>
      <c r="B4" s="6">
        <f>+MAX(Quedarse!B4,Pedir!B4,Doblarse!B4,Rendirse!B4)</f>
        <v>-0.14075911746001987</v>
      </c>
      <c r="C4" s="6">
        <f>+MAX(Quedarse!C4,Pedir!C4,Doblarse!C4,Rendirse!C4)</f>
        <v>-0.10729107800860836</v>
      </c>
      <c r="D4" s="6">
        <f>+MAX(Quedarse!D4,Pedir!D4,Doblarse!D4,Rendirse!D4)</f>
        <v>-7.2917141926387305E-2</v>
      </c>
      <c r="E4" s="6">
        <f>+MAX(Quedarse!E4,Pedir!E4,Doblarse!E4,Rendirse!E4)</f>
        <v>-3.4915973330102178E-2</v>
      </c>
      <c r="F4" s="6">
        <f>+MAX(Quedarse!F4,Pedir!F4,Doblarse!F4,Rendirse!F4)</f>
        <v>-1.3005835529874204E-2</v>
      </c>
      <c r="G4" s="6">
        <f>+MAX(Quedarse!G4,Pedir!G4,Doblarse!G4,Rendirse!G4)</f>
        <v>-0.15193270723669944</v>
      </c>
      <c r="H4" s="6">
        <f>+MAX(Quedarse!H4,Pedir!H4,Doblarse!H4,Rendirse!H4)</f>
        <v>-0.21724188132078476</v>
      </c>
      <c r="I4" s="6">
        <f>+MAX(Quedarse!I4,Pedir!I4,Doblarse!I4,Rendirse!I4)</f>
        <v>-0.29264070019772598</v>
      </c>
      <c r="J4" s="6">
        <f>+MAX(Quedarse!J4,Pedir!J4,Doblarse!J4,Rendirse!J4)</f>
        <v>-0.33774944037840804</v>
      </c>
      <c r="K4" s="6">
        <f>+MAX(Quedarse!K4,Pedir!K4,Doblarse!K4,Rendirse!K4)</f>
        <v>-0.30414663097569938</v>
      </c>
      <c r="M4">
        <v>6</v>
      </c>
      <c r="N4" s="7" t="str">
        <f>+IF(B4=Quedarse!B4,"Q",IF(B4=Doblarse!B4,"D",IF(B4=Rendirse!B4,"Rp","P")))</f>
        <v>P</v>
      </c>
      <c r="O4" s="7" t="str">
        <f>+IF(C4=Quedarse!C4,"Q",IF(C4=Doblarse!C4,"D",IF(C4=Rendirse!C4,"Rp","P")))</f>
        <v>P</v>
      </c>
      <c r="P4" s="7" t="str">
        <f>+IF(D4=Quedarse!D4,"Q",IF(D4=Doblarse!D4,"D",IF(D4=Rendirse!D4,"Rp","P")))</f>
        <v>P</v>
      </c>
      <c r="Q4" s="7" t="str">
        <f>+IF(E4=Quedarse!E4,"Q",IF(E4=Doblarse!E4,"D",IF(E4=Rendirse!E4,"Rp","P")))</f>
        <v>P</v>
      </c>
      <c r="R4" s="7" t="str">
        <f>+IF(F4=Quedarse!F4,"Q",IF(F4=Doblarse!F4,"D",IF(F4=Rendirse!F4,"Rp","P")))</f>
        <v>P</v>
      </c>
      <c r="S4" s="7" t="str">
        <f>+IF(G4=Quedarse!G4,"Q",IF(G4=Doblarse!G4,"D",IF(G4=Rendirse!G4,"Rp","P")))</f>
        <v>P</v>
      </c>
      <c r="T4" s="7" t="str">
        <f>+IF(H4=Quedarse!H4,"Q",IF(H4=Doblarse!H4,"D",IF(H4=Rendirse!H4,"Rp","P")))</f>
        <v>P</v>
      </c>
      <c r="U4" s="7" t="str">
        <f>+IF(I4=Quedarse!I4,"Q",IF(I4=Doblarse!I4,"D",IF(I4=Rendirse!I4,"Rp","P")))</f>
        <v>P</v>
      </c>
      <c r="V4" s="7" t="str">
        <f>+IF(J4=Quedarse!J4,"Q",IF(J4=Doblarse!J4,"D",IF(J4=Rendirse!J4,"Rp","P")))</f>
        <v>P</v>
      </c>
      <c r="W4" s="7" t="str">
        <f>+IF(K4=Quedarse!K4,"Q",IF(K4=Doblarse!K4,"D",IF(K4=Rendirse!K4,"Rp","P")))</f>
        <v>P</v>
      </c>
    </row>
    <row r="5" spans="1:23" x14ac:dyDescent="0.3">
      <c r="A5">
        <v>7</v>
      </c>
      <c r="B5" s="6">
        <f>+MAX(Quedarse!B5,Pedir!B5,Doblarse!B5,Rendirse!B5)</f>
        <v>-0.10918342786661633</v>
      </c>
      <c r="C5" s="6">
        <f>+MAX(Quedarse!C5,Pedir!C5,Doblarse!C5,Rendirse!C5)</f>
        <v>-7.658298190446361E-2</v>
      </c>
      <c r="D5" s="6">
        <f>+MAX(Quedarse!D5,Pedir!D5,Doblarse!D5,Rendirse!D5)</f>
        <v>-4.3021794004341876E-2</v>
      </c>
      <c r="E5" s="6">
        <f>+MAX(Quedarse!E5,Pedir!E5,Doblarse!E5,Rendirse!E5)</f>
        <v>-7.2713609029408845E-3</v>
      </c>
      <c r="F5" s="6">
        <f>+MAX(Quedarse!F5,Pedir!F5,Doblarse!F5,Rendirse!F5)</f>
        <v>2.9185342353860964E-2</v>
      </c>
      <c r="G5" s="6">
        <f>+MAX(Quedarse!G5,Pedir!G5,Doblarse!G5,Rendirse!G5)</f>
        <v>-6.8807799580427764E-2</v>
      </c>
      <c r="H5" s="6">
        <f>+MAX(Quedarse!H5,Pedir!H5,Doblarse!H5,Rendirse!H5)</f>
        <v>-0.21060476872434966</v>
      </c>
      <c r="I5" s="6">
        <f>+MAX(Quedarse!I5,Pedir!I5,Doblarse!I5,Rendirse!I5)</f>
        <v>-0.28536544048687662</v>
      </c>
      <c r="J5" s="6">
        <f>+MAX(Quedarse!J5,Pedir!J5,Doblarse!J5,Rendirse!J5)</f>
        <v>-0.31905479139833842</v>
      </c>
      <c r="K5" s="6">
        <f>+MAX(Quedarse!K5,Pedir!K5,Doblarse!K5,Rendirse!K5)</f>
        <v>-0.31007165033163697</v>
      </c>
      <c r="M5">
        <v>7</v>
      </c>
      <c r="N5" s="7" t="str">
        <f>+IF(B5=Quedarse!B5,"Q",IF(B5=Doblarse!B5,"D",IF(B5=Rendirse!B5,"Rp","P")))</f>
        <v>P</v>
      </c>
      <c r="O5" s="7" t="str">
        <f>+IF(C5=Quedarse!C5,"Q",IF(C5=Doblarse!C5,"D",IF(C5=Rendirse!C5,"Rp","P")))</f>
        <v>P</v>
      </c>
      <c r="P5" s="7" t="str">
        <f>+IF(D5=Quedarse!D5,"Q",IF(D5=Doblarse!D5,"D",IF(D5=Rendirse!D5,"Rp","P")))</f>
        <v>P</v>
      </c>
      <c r="Q5" s="7" t="str">
        <f>+IF(E5=Quedarse!E5,"Q",IF(E5=Doblarse!E5,"D",IF(E5=Rendirse!E5,"Rp","P")))</f>
        <v>P</v>
      </c>
      <c r="R5" s="7" t="str">
        <f>+IF(F5=Quedarse!F5,"Q",IF(F5=Doblarse!F5,"D",IF(F5=Rendirse!F5,"Rp","P")))</f>
        <v>P</v>
      </c>
      <c r="S5" s="7" t="str">
        <f>+IF(G5=Quedarse!G5,"Q",IF(G5=Doblarse!G5,"D",IF(G5=Rendirse!G5,"Rp","P")))</f>
        <v>P</v>
      </c>
      <c r="T5" s="7" t="str">
        <f>+IF(H5=Quedarse!H5,"Q",IF(H5=Doblarse!H5,"D",IF(H5=Rendirse!H5,"Rp","P")))</f>
        <v>P</v>
      </c>
      <c r="U5" s="7" t="str">
        <f>+IF(I5=Quedarse!I5,"Q",IF(I5=Doblarse!I5,"D",IF(I5=Rendirse!I5,"Rp","P")))</f>
        <v>P</v>
      </c>
      <c r="V5" s="7" t="str">
        <f>+IF(J5=Quedarse!J5,"Q",IF(J5=Doblarse!J5,"D",IF(J5=Rendirse!J5,"Rp","P")))</f>
        <v>P</v>
      </c>
      <c r="W5" s="7" t="str">
        <f>+IF(K5=Quedarse!K5,"Q",IF(K5=Doblarse!K5,"D",IF(K5=Rendirse!K5,"Rp","P")))</f>
        <v>P</v>
      </c>
    </row>
    <row r="6" spans="1:23" x14ac:dyDescent="0.3">
      <c r="A6">
        <v>8</v>
      </c>
      <c r="B6" s="6">
        <f>+MAX(Quedarse!B6,Pedir!B6,Doblarse!B6,Rendirse!B6)</f>
        <v>-2.1798188008805668E-2</v>
      </c>
      <c r="C6" s="6">
        <f>+MAX(Quedarse!C6,Pedir!C6,Doblarse!C6,Rendirse!C6)</f>
        <v>8.0052625306546651E-3</v>
      </c>
      <c r="D6" s="6">
        <f>+MAX(Quedarse!D6,Pedir!D6,Doblarse!D6,Rendirse!D6)</f>
        <v>3.8784473277208811E-2</v>
      </c>
      <c r="E6" s="6">
        <f>+MAX(Quedarse!E6,Pedir!E6,Doblarse!E6,Rendirse!E6)</f>
        <v>7.0804635983033826E-2</v>
      </c>
      <c r="F6" s="6">
        <f>+MAX(Quedarse!F6,Pedir!F6,Doblarse!F6,Rendirse!F6)</f>
        <v>0.11496015009622332</v>
      </c>
      <c r="G6" s="6">
        <f>+MAX(Quedarse!G6,Pedir!G6,Doblarse!G6,Rendirse!G6)</f>
        <v>8.2207439363742862E-2</v>
      </c>
      <c r="H6" s="6">
        <f>+MAX(Quedarse!H6,Pedir!H6,Doblarse!H6,Rendirse!H6)</f>
        <v>-5.9898275658656304E-2</v>
      </c>
      <c r="I6" s="6">
        <f>+MAX(Quedarse!I6,Pedir!I6,Doblarse!I6,Rendirse!I6)</f>
        <v>-0.21018633199821762</v>
      </c>
      <c r="J6" s="6">
        <f>+MAX(Quedarse!J6,Pedir!J6,Doblarse!J6,Rendirse!J6)</f>
        <v>-0.24937508055334259</v>
      </c>
      <c r="K6" s="6">
        <f>+MAX(Quedarse!K6,Pedir!K6,Doblarse!K6,Rendirse!K6)</f>
        <v>-0.1970288105741636</v>
      </c>
      <c r="M6">
        <v>8</v>
      </c>
      <c r="N6" s="7" t="str">
        <f>+IF(B6=Quedarse!B6,"Q",IF(B6=Doblarse!B6,"D",IF(B6=Rendirse!B6,"Rp","P")))</f>
        <v>P</v>
      </c>
      <c r="O6" s="7" t="str">
        <f>+IF(C6=Quedarse!C6,"Q",IF(C6=Doblarse!C6,"D",IF(C6=Rendirse!C6,"Rp","P")))</f>
        <v>P</v>
      </c>
      <c r="P6" s="7" t="str">
        <f>+IF(D6=Quedarse!D6,"Q",IF(D6=Doblarse!D6,"D",IF(D6=Rendirse!D6,"Rp","P")))</f>
        <v>P</v>
      </c>
      <c r="Q6" s="7" t="str">
        <f>+IF(E6=Quedarse!E6,"Q",IF(E6=Doblarse!E6,"D",IF(E6=Rendirse!E6,"Rp","P")))</f>
        <v>P</v>
      </c>
      <c r="R6" s="7" t="str">
        <f>+IF(F6=Quedarse!F6,"Q",IF(F6=Doblarse!F6,"D",IF(F6=Rendirse!F6,"Rp","P")))</f>
        <v>P</v>
      </c>
      <c r="S6" s="7" t="str">
        <f>+IF(G6=Quedarse!G6,"Q",IF(G6=Doblarse!G6,"D",IF(G6=Rendirse!G6,"Rp","P")))</f>
        <v>P</v>
      </c>
      <c r="T6" s="7" t="str">
        <f>+IF(H6=Quedarse!H6,"Q",IF(H6=Doblarse!H6,"D",IF(H6=Rendirse!H6,"Rp","P")))</f>
        <v>P</v>
      </c>
      <c r="U6" s="7" t="str">
        <f>+IF(I6=Quedarse!I6,"Q",IF(I6=Doblarse!I6,"D",IF(I6=Rendirse!I6,"Rp","P")))</f>
        <v>P</v>
      </c>
      <c r="V6" s="7" t="str">
        <f>+IF(J6=Quedarse!J6,"Q",IF(J6=Doblarse!J6,"D",IF(J6=Rendirse!J6,"Rp","P")))</f>
        <v>P</v>
      </c>
      <c r="W6" s="7" t="str">
        <f>+IF(K6=Quedarse!K6,"Q",IF(K6=Doblarse!K6,"D",IF(K6=Rendirse!K6,"Rp","P")))</f>
        <v>P</v>
      </c>
    </row>
    <row r="7" spans="1:23" x14ac:dyDescent="0.3">
      <c r="A7">
        <v>9</v>
      </c>
      <c r="B7" s="6">
        <f>+MAX(Quedarse!B7,Pedir!B7,Doblarse!B7,Rendirse!B7)</f>
        <v>7.4446037576340524E-2</v>
      </c>
      <c r="C7" s="6">
        <f>+MAX(Quedarse!C7,Pedir!C7,Doblarse!C7,Rendirse!C7)</f>
        <v>0.12081635332999649</v>
      </c>
      <c r="D7" s="6">
        <f>+MAX(Quedarse!D7,Pedir!D7,Doblarse!D7,Rendirse!D7)</f>
        <v>0.18194893405242166</v>
      </c>
      <c r="E7" s="6">
        <f>+MAX(Quedarse!E7,Pedir!E7,Doblarse!E7,Rendirse!E7)</f>
        <v>0.24305722487303633</v>
      </c>
      <c r="F7" s="6">
        <f>+MAX(Quedarse!F7,Pedir!F7,Doblarse!F7,Rendirse!F7)</f>
        <v>0.31705474570166703</v>
      </c>
      <c r="G7" s="6">
        <f>+MAX(Quedarse!G7,Pedir!G7,Doblarse!G7,Rendirse!G7)</f>
        <v>0.17186785993695267</v>
      </c>
      <c r="H7" s="6">
        <f>+MAX(Quedarse!H7,Pedir!H7,Doblarse!H7,Rendirse!H7)</f>
        <v>9.8376217435392543E-2</v>
      </c>
      <c r="I7" s="6">
        <f>+MAX(Quedarse!I7,Pedir!I7,Doblarse!I7,Rendirse!I7)</f>
        <v>-5.2178053462651711E-2</v>
      </c>
      <c r="J7" s="6">
        <f>+MAX(Quedarse!J7,Pedir!J7,Doblarse!J7,Rendirse!J7)</f>
        <v>-0.15295298487455075</v>
      </c>
      <c r="K7" s="6">
        <f>+MAX(Quedarse!K7,Pedir!K7,Doblarse!K7,Rendirse!K7)</f>
        <v>-6.5680778778066204E-2</v>
      </c>
      <c r="M7">
        <v>9</v>
      </c>
      <c r="N7" s="7" t="str">
        <f>+IF(B7=Quedarse!B7,"Q",IF(B7=Doblarse!B7,"D",IF(B7=Rendirse!B7,"Rp","P")))</f>
        <v>P</v>
      </c>
      <c r="O7" s="7" t="str">
        <f>+IF(C7=Quedarse!C7,"Q",IF(C7=Doblarse!C7,"D",IF(C7=Rendirse!C7,"Rp","P")))</f>
        <v>D</v>
      </c>
      <c r="P7" s="7" t="str">
        <f>+IF(D7=Quedarse!D7,"Q",IF(D7=Doblarse!D7,"D",IF(D7=Rendirse!D7,"Rp","P")))</f>
        <v>D</v>
      </c>
      <c r="Q7" s="7" t="str">
        <f>+IF(E7=Quedarse!E7,"Q",IF(E7=Doblarse!E7,"D",IF(E7=Rendirse!E7,"Rp","P")))</f>
        <v>D</v>
      </c>
      <c r="R7" s="7" t="str">
        <f>+IF(F7=Quedarse!F7,"Q",IF(F7=Doblarse!F7,"D",IF(F7=Rendirse!F7,"Rp","P")))</f>
        <v>D</v>
      </c>
      <c r="S7" s="7" t="str">
        <f>+IF(G7=Quedarse!G7,"Q",IF(G7=Doblarse!G7,"D",IF(G7=Rendirse!G7,"Rp","P")))</f>
        <v>P</v>
      </c>
      <c r="T7" s="7" t="str">
        <f>+IF(H7=Quedarse!H7,"Q",IF(H7=Doblarse!H7,"D",IF(H7=Rendirse!H7,"Rp","P")))</f>
        <v>P</v>
      </c>
      <c r="U7" s="7" t="str">
        <f>+IF(I7=Quedarse!I7,"Q",IF(I7=Doblarse!I7,"D",IF(I7=Rendirse!I7,"Rp","P")))</f>
        <v>P</v>
      </c>
      <c r="V7" s="7" t="str">
        <f>+IF(J7=Quedarse!J7,"Q",IF(J7=Doblarse!J7,"D",IF(J7=Rendirse!J7,"Rp","P")))</f>
        <v>P</v>
      </c>
      <c r="W7" s="7" t="str">
        <f>+IF(K7=Quedarse!K7,"Q",IF(K7=Doblarse!K7,"D",IF(K7=Rendirse!K7,"Rp","P")))</f>
        <v>P</v>
      </c>
    </row>
    <row r="8" spans="1:23" x14ac:dyDescent="0.3">
      <c r="A8">
        <v>10</v>
      </c>
      <c r="B8" s="6">
        <f>+MAX(Quedarse!B8,Pedir!B8,Doblarse!B8,Rendirse!B8)</f>
        <v>0.3589394124422991</v>
      </c>
      <c r="C8" s="6">
        <f>+MAX(Quedarse!C8,Pedir!C8,Doblarse!C8,Rendirse!C8)</f>
        <v>0.40932067017593915</v>
      </c>
      <c r="D8" s="6">
        <f>+MAX(Quedarse!D8,Pedir!D8,Doblarse!D8,Rendirse!D8)</f>
        <v>0.460940243794354</v>
      </c>
      <c r="E8" s="6">
        <f>+MAX(Quedarse!E8,Pedir!E8,Doblarse!E8,Rendirse!E8)</f>
        <v>0.51251710900326775</v>
      </c>
      <c r="F8" s="6">
        <f>+MAX(Quedarse!F8,Pedir!F8,Doblarse!F8,Rendirse!F8)</f>
        <v>0.57559016859776868</v>
      </c>
      <c r="G8" s="6">
        <f>+MAX(Quedarse!G8,Pedir!G8,Doblarse!G8,Rendirse!G8)</f>
        <v>0.39241245528243773</v>
      </c>
      <c r="H8" s="6">
        <f>+MAX(Quedarse!H8,Pedir!H8,Doblarse!H8,Rendirse!H8)</f>
        <v>0.28663571688628381</v>
      </c>
      <c r="I8" s="6">
        <f>+MAX(Quedarse!I8,Pedir!I8,Doblarse!I8,Rendirse!I8)</f>
        <v>0.14432836838077112</v>
      </c>
      <c r="J8" s="6">
        <f>+MAX(Quedarse!J8,Pedir!J8,Doblarse!J8,Rendirse!J8)</f>
        <v>2.5308523040868145E-2</v>
      </c>
      <c r="K8" s="6">
        <f>+MAX(Quedarse!K8,Pedir!K8,Doblarse!K8,Rendirse!K8)</f>
        <v>8.1449707945275923E-2</v>
      </c>
      <c r="M8">
        <v>10</v>
      </c>
      <c r="N8" s="7" t="str">
        <f>+IF(B8=Quedarse!B8,"Q",IF(B8=Doblarse!B8,"D",IF(B8=Rendirse!B8,"Rp","P")))</f>
        <v>D</v>
      </c>
      <c r="O8" s="7" t="str">
        <f>+IF(C8=Quedarse!C8,"Q",IF(C8=Doblarse!C8,"D",IF(C8=Rendirse!C8,"Rp","P")))</f>
        <v>D</v>
      </c>
      <c r="P8" s="7" t="str">
        <f>+IF(D8=Quedarse!D8,"Q",IF(D8=Doblarse!D8,"D",IF(D8=Rendirse!D8,"Rp","P")))</f>
        <v>D</v>
      </c>
      <c r="Q8" s="7" t="str">
        <f>+IF(E8=Quedarse!E8,"Q",IF(E8=Doblarse!E8,"D",IF(E8=Rendirse!E8,"Rp","P")))</f>
        <v>D</v>
      </c>
      <c r="R8" s="7" t="str">
        <f>+IF(F8=Quedarse!F8,"Q",IF(F8=Doblarse!F8,"D",IF(F8=Rendirse!F8,"Rp","P")))</f>
        <v>D</v>
      </c>
      <c r="S8" s="7" t="str">
        <f>+IF(G8=Quedarse!G8,"Q",IF(G8=Doblarse!G8,"D",IF(G8=Rendirse!G8,"Rp","P")))</f>
        <v>D</v>
      </c>
      <c r="T8" s="7" t="str">
        <f>+IF(H8=Quedarse!H8,"Q",IF(H8=Doblarse!H8,"D",IF(H8=Rendirse!H8,"Rp","P")))</f>
        <v>D</v>
      </c>
      <c r="U8" s="7" t="str">
        <f>+IF(I8=Quedarse!I8,"Q",IF(I8=Doblarse!I8,"D",IF(I8=Rendirse!I8,"Rp","P")))</f>
        <v>D</v>
      </c>
      <c r="V8" s="7" t="str">
        <f>+IF(J8=Quedarse!J8,"Q",IF(J8=Doblarse!J8,"D",IF(J8=Rendirse!J8,"Rp","P")))</f>
        <v>P</v>
      </c>
      <c r="W8" s="7" t="str">
        <f>+IF(K8=Quedarse!K8,"Q",IF(K8=Doblarse!K8,"D",IF(K8=Rendirse!K8,"Rp","P")))</f>
        <v>P</v>
      </c>
    </row>
    <row r="9" spans="1:23" x14ac:dyDescent="0.3">
      <c r="A9">
        <v>11</v>
      </c>
      <c r="B9" s="6">
        <f>+MAX(Quedarse!B9,Pedir!B9,Doblarse!B9,Rendirse!B9)</f>
        <v>0.47064092333946889</v>
      </c>
      <c r="C9" s="6">
        <f>+MAX(Quedarse!C9,Pedir!C9,Doblarse!C9,Rendirse!C9)</f>
        <v>0.51779525312221664</v>
      </c>
      <c r="D9" s="6">
        <f>+MAX(Quedarse!D9,Pedir!D9,Doblarse!D9,Rendirse!D9)</f>
        <v>0.56604055041797607</v>
      </c>
      <c r="E9" s="6">
        <f>+MAX(Quedarse!E9,Pedir!E9,Doblarse!E9,Rendirse!E9)</f>
        <v>0.61469901790902803</v>
      </c>
      <c r="F9" s="6">
        <f>+MAX(Quedarse!F9,Pedir!F9,Doblarse!F9,Rendirse!F9)</f>
        <v>0.66738009490756967</v>
      </c>
      <c r="G9" s="6">
        <f>+MAX(Quedarse!G9,Pedir!G9,Doblarse!G9,Rendirse!G9)</f>
        <v>0.46288894886429094</v>
      </c>
      <c r="H9" s="6">
        <f>+MAX(Quedarse!H9,Pedir!H9,Doblarse!H9,Rendirse!H9)</f>
        <v>0.35069259087031501</v>
      </c>
      <c r="I9" s="6">
        <f>+MAX(Quedarse!I9,Pedir!I9,Doblarse!I9,Rendirse!I9)</f>
        <v>0.22778342315245487</v>
      </c>
      <c r="J9" s="6">
        <f>+MAX(Quedarse!J9,Pedir!J9,Doblarse!J9,Rendirse!J9)</f>
        <v>0.1796887274111463</v>
      </c>
      <c r="K9" s="6">
        <f>+MAX(Quedarse!K9,Pedir!K9,Doblarse!K9,Rendirse!K9)</f>
        <v>0.14300128216153019</v>
      </c>
      <c r="M9">
        <v>11</v>
      </c>
      <c r="N9" s="7" t="str">
        <f>+IF(B9=Quedarse!B9,"Q",IF(B9=Doblarse!B9,"D",IF(B9=Rendirse!B9,"Rp","P")))</f>
        <v>D</v>
      </c>
      <c r="O9" s="7" t="str">
        <f>+IF(C9=Quedarse!C9,"Q",IF(C9=Doblarse!C9,"D",IF(C9=Rendirse!C9,"Rp","P")))</f>
        <v>D</v>
      </c>
      <c r="P9" s="7" t="str">
        <f>+IF(D9=Quedarse!D9,"Q",IF(D9=Doblarse!D9,"D",IF(D9=Rendirse!D9,"Rp","P")))</f>
        <v>D</v>
      </c>
      <c r="Q9" s="7" t="str">
        <f>+IF(E9=Quedarse!E9,"Q",IF(E9=Doblarse!E9,"D",IF(E9=Rendirse!E9,"Rp","P")))</f>
        <v>D</v>
      </c>
      <c r="R9" s="7" t="str">
        <f>+IF(F9=Quedarse!F9,"Q",IF(F9=Doblarse!F9,"D",IF(F9=Rendirse!F9,"Rp","P")))</f>
        <v>D</v>
      </c>
      <c r="S9" s="7" t="str">
        <f>+IF(G9=Quedarse!G9,"Q",IF(G9=Doblarse!G9,"D",IF(G9=Rendirse!G9,"Rp","P")))</f>
        <v>D</v>
      </c>
      <c r="T9" s="7" t="str">
        <f>+IF(H9=Quedarse!H9,"Q",IF(H9=Doblarse!H9,"D",IF(H9=Rendirse!H9,"Rp","P")))</f>
        <v>D</v>
      </c>
      <c r="U9" s="7" t="str">
        <f>+IF(I9=Quedarse!I9,"Q",IF(I9=Doblarse!I9,"D",IF(I9=Rendirse!I9,"Rp","P")))</f>
        <v>D</v>
      </c>
      <c r="V9" s="7" t="str">
        <f>+IF(J9=Quedarse!J9,"Q",IF(J9=Doblarse!J9,"D",IF(J9=Rendirse!J9,"Rp","P")))</f>
        <v>D</v>
      </c>
      <c r="W9" s="7" t="str">
        <f>+IF(K9=Quedarse!K9,"Q",IF(K9=Doblarse!K9,"D",IF(K9=Rendirse!K9,"Rp","P")))</f>
        <v>P</v>
      </c>
    </row>
    <row r="10" spans="1:23" x14ac:dyDescent="0.3">
      <c r="A10">
        <v>12</v>
      </c>
      <c r="B10" s="6">
        <f>+MAX(Quedarse!B10,Pedir!B10,Doblarse!B10,Rendirse!B10)</f>
        <v>-0.25338998596663803</v>
      </c>
      <c r="C10" s="6">
        <f>+MAX(Quedarse!C10,Pedir!C10,Doblarse!C10,Rendirse!C10)</f>
        <v>-0.2336908997980866</v>
      </c>
      <c r="D10" s="6">
        <f>+MAX(Quedarse!D10,Pedir!D10,Doblarse!D10,Rendirse!D10)</f>
        <v>-0.21106310899491437</v>
      </c>
      <c r="E10" s="6">
        <f>+MAX(Quedarse!E10,Pedir!E10,Doblarse!E10,Rendirse!E10)</f>
        <v>-0.16719266083547524</v>
      </c>
      <c r="F10" s="6">
        <f>+MAX(Quedarse!F10,Pedir!F10,Doblarse!F10,Rendirse!F10)</f>
        <v>-0.15369901583000439</v>
      </c>
      <c r="G10" s="6">
        <f>+MAX(Quedarse!G10,Pedir!G10,Doblarse!G10,Rendirse!G10)</f>
        <v>-0.21284771451731427</v>
      </c>
      <c r="H10" s="6">
        <f>+MAX(Quedarse!H10,Pedir!H10,Doblarse!H10,Rendirse!H10)</f>
        <v>-0.27157480502428616</v>
      </c>
      <c r="I10" s="6">
        <f>+MAX(Quedarse!I10,Pedir!I10,Doblarse!I10,Rendirse!I10)</f>
        <v>-0.3400132806089356</v>
      </c>
      <c r="J10" s="6">
        <f>+MAX(Quedarse!J10,Pedir!J10,Doblarse!J10,Rendirse!J10)</f>
        <v>-0.38104299284808757</v>
      </c>
      <c r="K10" s="6">
        <f>+MAX(Quedarse!K10,Pedir!K10,Doblarse!K10,Rendirse!K10)</f>
        <v>-0.35054034044008009</v>
      </c>
      <c r="M10">
        <v>12</v>
      </c>
      <c r="N10" s="7" t="str">
        <f>+IF(B10=Quedarse!B10,"Q",IF(B10=Doblarse!B10,"D",IF(B10=Rendirse!B10,"Rp","P")))</f>
        <v>P</v>
      </c>
      <c r="O10" s="7" t="str">
        <f>+IF(C10=Quedarse!C10,"Q",IF(C10=Doblarse!C10,"D",IF(C10=Rendirse!C10,"Rp","P")))</f>
        <v>P</v>
      </c>
      <c r="P10" s="7" t="str">
        <f>+IF(D10=Quedarse!D10,"Q",IF(D10=Doblarse!D10,"D",IF(D10=Rendirse!D10,"Rp","P")))</f>
        <v>Q</v>
      </c>
      <c r="Q10" s="7" t="str">
        <f>+IF(E10=Quedarse!E10,"Q",IF(E10=Doblarse!E10,"D",IF(E10=Rendirse!E10,"Rp","P")))</f>
        <v>Q</v>
      </c>
      <c r="R10" s="7" t="str">
        <f>+IF(F10=Quedarse!F10,"Q",IF(F10=Doblarse!F10,"D",IF(F10=Rendirse!F10,"Rp","P")))</f>
        <v>Q</v>
      </c>
      <c r="S10" s="7" t="str">
        <f>+IF(G10=Quedarse!G10,"Q",IF(G10=Doblarse!G10,"D",IF(G10=Rendirse!G10,"Rp","P")))</f>
        <v>P</v>
      </c>
      <c r="T10" s="7" t="str">
        <f>+IF(H10=Quedarse!H10,"Q",IF(H10=Doblarse!H10,"D",IF(H10=Rendirse!H10,"Rp","P")))</f>
        <v>P</v>
      </c>
      <c r="U10" s="7" t="str">
        <f>+IF(I10=Quedarse!I10,"Q",IF(I10=Doblarse!I10,"D",IF(I10=Rendirse!I10,"Rp","P")))</f>
        <v>P</v>
      </c>
      <c r="V10" s="7" t="str">
        <f>+IF(J10=Quedarse!J10,"Q",IF(J10=Doblarse!J10,"D",IF(J10=Rendirse!J10,"Rp","P")))</f>
        <v>P</v>
      </c>
      <c r="W10" s="7" t="str">
        <f>+IF(K10=Quedarse!K10,"Q",IF(K10=Doblarse!K10,"D",IF(K10=Rendirse!K10,"Rp","P")))</f>
        <v>P</v>
      </c>
    </row>
    <row r="11" spans="1:23" x14ac:dyDescent="0.3">
      <c r="A11">
        <v>13</v>
      </c>
      <c r="B11" s="6">
        <f>+MAX(Quedarse!B11,Pedir!B11,Doblarse!B11,Rendirse!B11)</f>
        <v>-0.29278372720927726</v>
      </c>
      <c r="C11" s="6">
        <f>+MAX(Quedarse!C11,Pedir!C11,Doblarse!C11,Rendirse!C11)</f>
        <v>-0.2522502292357135</v>
      </c>
      <c r="D11" s="6">
        <f>+MAX(Quedarse!D11,Pedir!D11,Doblarse!D11,Rendirse!D11)</f>
        <v>-0.21106310899491437</v>
      </c>
      <c r="E11" s="6">
        <f>+MAX(Quedarse!E11,Pedir!E11,Doblarse!E11,Rendirse!E11)</f>
        <v>-0.16719266083547524</v>
      </c>
      <c r="F11" s="6">
        <f>+MAX(Quedarse!F11,Pedir!F11,Doblarse!F11,Rendirse!F11)</f>
        <v>-0.15369901583000439</v>
      </c>
      <c r="G11" s="6">
        <f>+MAX(Quedarse!G11,Pedir!G11,Doblarse!G11,Rendirse!G11)</f>
        <v>-0.26907287776607752</v>
      </c>
      <c r="H11" s="6">
        <f>+MAX(Quedarse!H11,Pedir!H11,Doblarse!H11,Rendirse!H11)</f>
        <v>-0.32360517609397998</v>
      </c>
      <c r="I11" s="6">
        <f>+MAX(Quedarse!I11,Pedir!I11,Doblarse!I11,Rendirse!I11)</f>
        <v>-0.38715518913686875</v>
      </c>
      <c r="J11" s="6">
        <f>+MAX(Quedarse!J11,Pedir!J11,Doblarse!J11,Rendirse!J11)</f>
        <v>-0.42525420764465277</v>
      </c>
      <c r="K11" s="6">
        <f>+MAX(Quedarse!K11,Pedir!K11,Doblarse!K11,Rendirse!K11)</f>
        <v>-0.3969303161229315</v>
      </c>
      <c r="M11">
        <v>13</v>
      </c>
      <c r="N11" s="7" t="str">
        <f>+IF(B11=Quedarse!B11,"Q",IF(B11=Doblarse!B11,"D",IF(B11=Rendirse!B11,"Rp","P")))</f>
        <v>Q</v>
      </c>
      <c r="O11" s="7" t="str">
        <f>+IF(C11=Quedarse!C11,"Q",IF(C11=Doblarse!C11,"D",IF(C11=Rendirse!C11,"Rp","P")))</f>
        <v>Q</v>
      </c>
      <c r="P11" s="7" t="str">
        <f>+IF(D11=Quedarse!D11,"Q",IF(D11=Doblarse!D11,"D",IF(D11=Rendirse!D11,"Rp","P")))</f>
        <v>Q</v>
      </c>
      <c r="Q11" s="7" t="str">
        <f>+IF(E11=Quedarse!E11,"Q",IF(E11=Doblarse!E11,"D",IF(E11=Rendirse!E11,"Rp","P")))</f>
        <v>Q</v>
      </c>
      <c r="R11" s="7" t="str">
        <f>+IF(F11=Quedarse!F11,"Q",IF(F11=Doblarse!F11,"D",IF(F11=Rendirse!F11,"Rp","P")))</f>
        <v>Q</v>
      </c>
      <c r="S11" s="7" t="str">
        <f>+IF(G11=Quedarse!G11,"Q",IF(G11=Doblarse!G11,"D",IF(G11=Rendirse!G11,"Rp","P")))</f>
        <v>P</v>
      </c>
      <c r="T11" s="7" t="str">
        <f>+IF(H11=Quedarse!H11,"Q",IF(H11=Doblarse!H11,"D",IF(H11=Rendirse!H11,"Rp","P")))</f>
        <v>P</v>
      </c>
      <c r="U11" s="7" t="str">
        <f>+IF(I11=Quedarse!I11,"Q",IF(I11=Doblarse!I11,"D",IF(I11=Rendirse!I11,"Rp","P")))</f>
        <v>P</v>
      </c>
      <c r="V11" s="7" t="str">
        <f>+IF(J11=Quedarse!J11,"Q",IF(J11=Doblarse!J11,"D",IF(J11=Rendirse!J11,"Rp","P")))</f>
        <v>P</v>
      </c>
      <c r="W11" s="7" t="str">
        <f>+IF(K11=Quedarse!K11,"Q",IF(K11=Doblarse!K11,"D",IF(K11=Rendirse!K11,"Rp","P")))</f>
        <v>P</v>
      </c>
    </row>
    <row r="12" spans="1:23" x14ac:dyDescent="0.3">
      <c r="A12">
        <v>14</v>
      </c>
      <c r="B12" s="6">
        <f>+MAX(Quedarse!B12,Pedir!B12,Doblarse!B12,Rendirse!B12)</f>
        <v>-0.29278372720927726</v>
      </c>
      <c r="C12" s="6">
        <f>+MAX(Quedarse!C12,Pedir!C12,Doblarse!C12,Rendirse!C12)</f>
        <v>-0.2522502292357135</v>
      </c>
      <c r="D12" s="6">
        <f>+MAX(Quedarse!D12,Pedir!D12,Doblarse!D12,Rendirse!D12)</f>
        <v>-0.21106310899491437</v>
      </c>
      <c r="E12" s="6">
        <f>+MAX(Quedarse!E12,Pedir!E12,Doblarse!E12,Rendirse!E12)</f>
        <v>-0.16719266083547524</v>
      </c>
      <c r="F12" s="6">
        <f>+MAX(Quedarse!F12,Pedir!F12,Doblarse!F12,Rendirse!F12)</f>
        <v>-0.15369901583000439</v>
      </c>
      <c r="G12" s="6">
        <f>+MAX(Quedarse!G12,Pedir!G12,Doblarse!G12,Rendirse!G12)</f>
        <v>-0.3212819579256434</v>
      </c>
      <c r="H12" s="6">
        <f>+MAX(Quedarse!H12,Pedir!H12,Doblarse!H12,Rendirse!H12)</f>
        <v>-0.37191909208726709</v>
      </c>
      <c r="I12" s="6">
        <f>+MAX(Quedarse!I12,Pedir!I12,Doblarse!I12,Rendirse!I12)</f>
        <v>-0.43092981848423528</v>
      </c>
      <c r="J12" s="6">
        <f>+MAX(Quedarse!J12,Pedir!J12,Doblarse!J12,Rendirse!J12)</f>
        <v>-0.46630747852717758</v>
      </c>
      <c r="K12" s="6">
        <f>+MAX(Quedarse!K12,Pedir!K12,Doblarse!K12,Rendirse!K12)</f>
        <v>-0.44000672211415065</v>
      </c>
      <c r="M12">
        <v>14</v>
      </c>
      <c r="N12" s="7" t="str">
        <f>+IF(B12=Quedarse!B12,"Q",IF(B12=Doblarse!B12,"D",IF(B12=Rendirse!B12,"Rp","P")))</f>
        <v>Q</v>
      </c>
      <c r="O12" s="7" t="str">
        <f>+IF(C12=Quedarse!C12,"Q",IF(C12=Doblarse!C12,"D",IF(C12=Rendirse!C12,"Rp","P")))</f>
        <v>Q</v>
      </c>
      <c r="P12" s="7" t="str">
        <f>+IF(D12=Quedarse!D12,"Q",IF(D12=Doblarse!D12,"D",IF(D12=Rendirse!D12,"Rp","P")))</f>
        <v>Q</v>
      </c>
      <c r="Q12" s="7" t="str">
        <f>+IF(E12=Quedarse!E12,"Q",IF(E12=Doblarse!E12,"D",IF(E12=Rendirse!E12,"Rp","P")))</f>
        <v>Q</v>
      </c>
      <c r="R12" s="7" t="str">
        <f>+IF(F12=Quedarse!F12,"Q",IF(F12=Doblarse!F12,"D",IF(F12=Rendirse!F12,"Rp","P")))</f>
        <v>Q</v>
      </c>
      <c r="S12" s="7" t="str">
        <f>+IF(G12=Quedarse!G12,"Q",IF(G12=Doblarse!G12,"D",IF(G12=Rendirse!G12,"Rp","P")))</f>
        <v>P</v>
      </c>
      <c r="T12" s="7" t="str">
        <f>+IF(H12=Quedarse!H12,"Q",IF(H12=Doblarse!H12,"D",IF(H12=Rendirse!H12,"Rp","P")))</f>
        <v>P</v>
      </c>
      <c r="U12" s="7" t="str">
        <f>+IF(I12=Quedarse!I12,"Q",IF(I12=Doblarse!I12,"D",IF(I12=Rendirse!I12,"Rp","P")))</f>
        <v>P</v>
      </c>
      <c r="V12" s="7" t="str">
        <f>+IF(J12=Quedarse!J12,"Q",IF(J12=Doblarse!J12,"D",IF(J12=Rendirse!J12,"Rp","P")))</f>
        <v>P</v>
      </c>
      <c r="W12" s="7" t="str">
        <f>+IF(K12=Quedarse!K12,"Q",IF(K12=Doblarse!K12,"D",IF(K12=Rendirse!K12,"Rp","P")))</f>
        <v>P</v>
      </c>
    </row>
    <row r="13" spans="1:23" x14ac:dyDescent="0.3">
      <c r="A13">
        <v>15</v>
      </c>
      <c r="B13" s="6">
        <f>+MAX(Quedarse!B13,Pedir!B13,Doblarse!B13,Rendirse!B13)</f>
        <v>-0.29278372720927726</v>
      </c>
      <c r="C13" s="6">
        <f>+MAX(Quedarse!C13,Pedir!C13,Doblarse!C13,Rendirse!C13)</f>
        <v>-0.2522502292357135</v>
      </c>
      <c r="D13" s="6">
        <f>+MAX(Quedarse!D13,Pedir!D13,Doblarse!D13,Rendirse!D13)</f>
        <v>-0.21106310899491437</v>
      </c>
      <c r="E13" s="6">
        <f>+MAX(Quedarse!E13,Pedir!E13,Doblarse!E13,Rendirse!E13)</f>
        <v>-0.16719266083547524</v>
      </c>
      <c r="F13" s="6">
        <f>+MAX(Quedarse!F13,Pedir!F13,Doblarse!F13,Rendirse!F13)</f>
        <v>-0.15369901583000439</v>
      </c>
      <c r="G13" s="6">
        <f>+MAX(Quedarse!G13,Pedir!G13,Doblarse!G13,Rendirse!G13)</f>
        <v>-0.36976181807381175</v>
      </c>
      <c r="H13" s="6">
        <f>+MAX(Quedarse!H13,Pedir!H13,Doblarse!H13,Rendirse!H13)</f>
        <v>-0.41678201408103371</v>
      </c>
      <c r="I13" s="6">
        <f>+MAX(Quedarse!I13,Pedir!I13,Doblarse!I13,Rendirse!I13)</f>
        <v>-0.47157768859250421</v>
      </c>
      <c r="J13" s="6">
        <f>+MAX(Quedarse!J13,Pedir!J13,Doblarse!J13,Rendirse!J13)</f>
        <v>-0.5</v>
      </c>
      <c r="K13" s="6">
        <f>+MAX(Quedarse!K13,Pedir!K13,Doblarse!K13,Rendirse!K13)</f>
        <v>-0.4800062419631399</v>
      </c>
      <c r="M13">
        <v>15</v>
      </c>
      <c r="N13" s="7" t="str">
        <f>+IF(B13=Quedarse!B13,"Q",IF(B13=Doblarse!B13,"D",IF(B13=Rendirse!B13,"Rp","P")))</f>
        <v>Q</v>
      </c>
      <c r="O13" s="7" t="str">
        <f>+IF(C13=Quedarse!C13,"Q",IF(C13=Doblarse!C13,"D",IF(C13=Rendirse!C13,"Rp","P")))</f>
        <v>Q</v>
      </c>
      <c r="P13" s="7" t="str">
        <f>+IF(D13=Quedarse!D13,"Q",IF(D13=Doblarse!D13,"D",IF(D13=Rendirse!D13,"Rp","P")))</f>
        <v>Q</v>
      </c>
      <c r="Q13" s="7" t="str">
        <f>+IF(E13=Quedarse!E13,"Q",IF(E13=Doblarse!E13,"D",IF(E13=Rendirse!E13,"Rp","P")))</f>
        <v>Q</v>
      </c>
      <c r="R13" s="7" t="str">
        <f>+IF(F13=Quedarse!F13,"Q",IF(F13=Doblarse!F13,"D",IF(F13=Rendirse!F13,"Rp","P")))</f>
        <v>Q</v>
      </c>
      <c r="S13" s="7" t="str">
        <f>+IF(G13=Quedarse!G13,"Q",IF(G13=Doblarse!G13,"D",IF(G13=Rendirse!G13,"Rp","P")))</f>
        <v>P</v>
      </c>
      <c r="T13" s="7" t="str">
        <f>+IF(H13=Quedarse!H13,"Q",IF(H13=Doblarse!H13,"D",IF(H13=Rendirse!H13,"Rp","P")))</f>
        <v>P</v>
      </c>
      <c r="U13" s="7" t="str">
        <f>+IF(I13=Quedarse!I13,"Q",IF(I13=Doblarse!I13,"D",IF(I13=Rendirse!I13,"Rp","P")))</f>
        <v>P</v>
      </c>
      <c r="V13" s="7" t="str">
        <f>+IF(J13=Quedarse!J13,"Q",IF(J13=Doblarse!J13,"D",IF(J13=Rendirse!J13,"Rp","P")))</f>
        <v>Rp</v>
      </c>
      <c r="W13" s="7" t="str">
        <f>+IF(K13=Quedarse!K13,"Q",IF(K13=Doblarse!K13,"D",IF(K13=Rendirse!K13,"Rp","P")))</f>
        <v>P</v>
      </c>
    </row>
    <row r="14" spans="1:23" x14ac:dyDescent="0.3">
      <c r="A14">
        <v>16</v>
      </c>
      <c r="B14" s="6">
        <f>+MAX(Quedarse!B14,Pedir!B14,Doblarse!B14,Rendirse!B14)</f>
        <v>-0.29278372720927726</v>
      </c>
      <c r="C14" s="6">
        <f>+MAX(Quedarse!C14,Pedir!C14,Doblarse!C14,Rendirse!C14)</f>
        <v>-0.2522502292357135</v>
      </c>
      <c r="D14" s="6">
        <f>+MAX(Quedarse!D14,Pedir!D14,Doblarse!D14,Rendirse!D14)</f>
        <v>-0.21106310899491437</v>
      </c>
      <c r="E14" s="6">
        <f>+MAX(Quedarse!E14,Pedir!E14,Doblarse!E14,Rendirse!E14)</f>
        <v>-0.16719266083547524</v>
      </c>
      <c r="F14" s="6">
        <f>+MAX(Quedarse!F14,Pedir!F14,Doblarse!F14,Rendirse!F14)</f>
        <v>-0.15369901583000439</v>
      </c>
      <c r="G14" s="6">
        <f>+MAX(Quedarse!G14,Pedir!G14,Doblarse!G14,Rendirse!G14)</f>
        <v>-0.41477883106853947</v>
      </c>
      <c r="H14" s="6">
        <f>+MAX(Quedarse!H14,Pedir!H14,Doblarse!H14,Rendirse!H14)</f>
        <v>-0.45844044164667419</v>
      </c>
      <c r="I14" s="6">
        <f>+MAX(Quedarse!I14,Pedir!I14,Doblarse!I14,Rendirse!I14)</f>
        <v>-0.5</v>
      </c>
      <c r="J14" s="6">
        <f>+MAX(Quedarse!J14,Pedir!J14,Doblarse!J14,Rendirse!J14)</f>
        <v>-0.5</v>
      </c>
      <c r="K14" s="6">
        <f>+MAX(Quedarse!K14,Pedir!K14,Doblarse!K14,Rendirse!K14)</f>
        <v>-0.51714865325148707</v>
      </c>
      <c r="M14">
        <v>16</v>
      </c>
      <c r="N14" s="7" t="str">
        <f>+IF(B14=Quedarse!B14,"Q",IF(B14=Doblarse!B14,"D",IF(B14=Rendirse!B14,"Rp","P")))</f>
        <v>Q</v>
      </c>
      <c r="O14" s="7" t="str">
        <f>+IF(C14=Quedarse!C14,"Q",IF(C14=Doblarse!C14,"D",IF(C14=Rendirse!C14,"Rp","P")))</f>
        <v>Q</v>
      </c>
      <c r="P14" s="7" t="str">
        <f>+IF(D14=Quedarse!D14,"Q",IF(D14=Doblarse!D14,"D",IF(D14=Rendirse!D14,"Rp","P")))</f>
        <v>Q</v>
      </c>
      <c r="Q14" s="7" t="str">
        <f>+IF(E14=Quedarse!E14,"Q",IF(E14=Doblarse!E14,"D",IF(E14=Rendirse!E14,"Rp","P")))</f>
        <v>Q</v>
      </c>
      <c r="R14" s="7" t="str">
        <f>+IF(F14=Quedarse!F14,"Q",IF(F14=Doblarse!F14,"D",IF(F14=Rendirse!F14,"Rp","P")))</f>
        <v>Q</v>
      </c>
      <c r="S14" s="7" t="str">
        <f>+IF(G14=Quedarse!G14,"Q",IF(G14=Doblarse!G14,"D",IF(G14=Rendirse!G14,"Rp","P")))</f>
        <v>P</v>
      </c>
      <c r="T14" s="7" t="str">
        <f>+IF(H14=Quedarse!H14,"Q",IF(H14=Doblarse!H14,"D",IF(H14=Rendirse!H14,"Rp","P")))</f>
        <v>P</v>
      </c>
      <c r="U14" s="7" t="str">
        <f>+IF(I14=Quedarse!I14,"Q",IF(I14=Doblarse!I14,"D",IF(I14=Rendirse!I14,"Rp","P")))</f>
        <v>Rp</v>
      </c>
      <c r="V14" s="7" t="str">
        <f>+IF(J14=Quedarse!J14,"Q",IF(J14=Doblarse!J14,"D",IF(J14=Rendirse!J14,"Rp","P")))</f>
        <v>Rp</v>
      </c>
      <c r="W14" s="7" t="str">
        <f>+IF(K14=Quedarse!K14,"Q",IF(K14=Doblarse!K14,"D",IF(K14=Rendirse!K14,"Rp","P")))</f>
        <v>P</v>
      </c>
    </row>
    <row r="15" spans="1:23" x14ac:dyDescent="0.3">
      <c r="A15">
        <v>17</v>
      </c>
      <c r="B15" s="6">
        <f>+MAX(Quedarse!B15,Pedir!B15,Doblarse!B15,Rendirse!B15)</f>
        <v>-0.15297458768154204</v>
      </c>
      <c r="C15" s="6">
        <f>+MAX(Quedarse!C15,Pedir!C15,Doblarse!C15,Rendirse!C15)</f>
        <v>-0.11721624142457365</v>
      </c>
      <c r="D15" s="6">
        <f>+MAX(Quedarse!D15,Pedir!D15,Doblarse!D15,Rendirse!D15)</f>
        <v>-8.0573373145316152E-2</v>
      </c>
      <c r="E15" s="6">
        <f>+MAX(Quedarse!E15,Pedir!E15,Doblarse!E15,Rendirse!E15)</f>
        <v>-4.4941375564924446E-2</v>
      </c>
      <c r="F15" s="6">
        <f>+MAX(Quedarse!F15,Pedir!F15,Doblarse!F15,Rendirse!F15)</f>
        <v>1.1739160673341964E-2</v>
      </c>
      <c r="G15" s="6">
        <f>+MAX(Quedarse!G15,Pedir!G15,Doblarse!G15,Rendirse!G15)</f>
        <v>-0.10680898948269468</v>
      </c>
      <c r="H15" s="6">
        <f>+MAX(Quedarse!H15,Pedir!H15,Doblarse!H15,Rendirse!H15)</f>
        <v>-0.38195097104844711</v>
      </c>
      <c r="I15" s="6">
        <f>+MAX(Quedarse!I15,Pedir!I15,Doblarse!I15,Rendirse!I15)</f>
        <v>-0.42315423964521748</v>
      </c>
      <c r="J15" s="6">
        <f>+MAX(Quedarse!J15,Pedir!J15,Doblarse!J15,Rendirse!J15)</f>
        <v>-0.41972063392881986</v>
      </c>
      <c r="K15" s="6">
        <f>+MAX(Quedarse!K15,Pedir!K15,Doblarse!K15,Rendirse!K15)</f>
        <v>-0.47803347499473703</v>
      </c>
      <c r="M15">
        <v>17</v>
      </c>
      <c r="N15" s="7" t="str">
        <f>+IF(B15=Quedarse!B15,"Q",IF(B15=Doblarse!B15,"D",IF(B15=Rendirse!B15,"Rp","P")))</f>
        <v>Q</v>
      </c>
      <c r="O15" s="7" t="str">
        <f>+IF(C15=Quedarse!C15,"Q",IF(C15=Doblarse!C15,"D",IF(C15=Rendirse!C15,"Rp","P")))</f>
        <v>Q</v>
      </c>
      <c r="P15" s="7" t="str">
        <f>+IF(D15=Quedarse!D15,"Q",IF(D15=Doblarse!D15,"D",IF(D15=Rendirse!D15,"Rp","P")))</f>
        <v>Q</v>
      </c>
      <c r="Q15" s="7" t="str">
        <f>+IF(E15=Quedarse!E15,"Q",IF(E15=Doblarse!E15,"D",IF(E15=Rendirse!E15,"Rp","P")))</f>
        <v>Q</v>
      </c>
      <c r="R15" s="7" t="str">
        <f>+IF(F15=Quedarse!F15,"Q",IF(F15=Doblarse!F15,"D",IF(F15=Rendirse!F15,"Rp","P")))</f>
        <v>Q</v>
      </c>
      <c r="S15" s="7" t="str">
        <f>+IF(G15=Quedarse!G15,"Q",IF(G15=Doblarse!G15,"D",IF(G15=Rendirse!G15,"Rp","P")))</f>
        <v>Q</v>
      </c>
      <c r="T15" s="7" t="str">
        <f>+IF(H15=Quedarse!H15,"Q",IF(H15=Doblarse!H15,"D",IF(H15=Rendirse!H15,"Rp","P")))</f>
        <v>Q</v>
      </c>
      <c r="U15" s="7" t="str">
        <f>+IF(I15=Quedarse!I15,"Q",IF(I15=Doblarse!I15,"D",IF(I15=Rendirse!I15,"Rp","P")))</f>
        <v>Q</v>
      </c>
      <c r="V15" s="7" t="str">
        <f>+IF(J15=Quedarse!J15,"Q",IF(J15=Doblarse!J15,"D",IF(J15=Rendirse!J15,"Rp","P")))</f>
        <v>Q</v>
      </c>
      <c r="W15" s="7" t="str">
        <f>+IF(K15=Quedarse!K15,"Q",IF(K15=Doblarse!K15,"D",IF(K15=Rendirse!K15,"Rp","P")))</f>
        <v>Q</v>
      </c>
    </row>
    <row r="16" spans="1:23" x14ac:dyDescent="0.3">
      <c r="A16">
        <v>18</v>
      </c>
      <c r="B16" s="6">
        <f>+MAX(Quedarse!B16,Pedir!B16,Doblarse!B16,Rendirse!B16)</f>
        <v>0.12174190222088771</v>
      </c>
      <c r="C16" s="6">
        <f>+MAX(Quedarse!C16,Pedir!C16,Doblarse!C16,Rendirse!C16)</f>
        <v>0.14830007284131114</v>
      </c>
      <c r="D16" s="6">
        <f>+MAX(Quedarse!D16,Pedir!D16,Doblarse!D16,Rendirse!D16)</f>
        <v>0.17585443719748528</v>
      </c>
      <c r="E16" s="6">
        <f>+MAX(Quedarse!E16,Pedir!E16,Doblarse!E16,Rendirse!E16)</f>
        <v>0.19956119497617719</v>
      </c>
      <c r="F16" s="6">
        <f>+MAX(Quedarse!F16,Pedir!F16,Doblarse!F16,Rendirse!F16)</f>
        <v>0.28344391604689867</v>
      </c>
      <c r="G16" s="6">
        <f>+MAX(Quedarse!G16,Pedir!G16,Doblarse!G16,Rendirse!G16)</f>
        <v>0.3995541673365518</v>
      </c>
      <c r="H16" s="6">
        <f>+MAX(Quedarse!H16,Pedir!H16,Doblarse!H16,Rendirse!H16)</f>
        <v>0.10595134861912359</v>
      </c>
      <c r="I16" s="6">
        <f>+MAX(Quedarse!I16,Pedir!I16,Doblarse!I16,Rendirse!I16)</f>
        <v>-0.18316335667343342</v>
      </c>
      <c r="J16" s="6">
        <f>+MAX(Quedarse!J16,Pedir!J16,Doblarse!J16,Rendirse!J16)</f>
        <v>-0.17830123379648949</v>
      </c>
      <c r="K16" s="6">
        <f>+MAX(Quedarse!K16,Pedir!K16,Doblarse!K16,Rendirse!K16)</f>
        <v>-0.10019887561319057</v>
      </c>
      <c r="M16">
        <v>18</v>
      </c>
      <c r="N16" s="7" t="str">
        <f>+IF(B16=Quedarse!B16,"Q",IF(B16=Doblarse!B16,"D",IF(B16=Rendirse!B16,"Rp","P")))</f>
        <v>Q</v>
      </c>
      <c r="O16" s="7" t="str">
        <f>+IF(C16=Quedarse!C16,"Q",IF(C16=Doblarse!C16,"D",IF(C16=Rendirse!C16,"Rp","P")))</f>
        <v>Q</v>
      </c>
      <c r="P16" s="7" t="str">
        <f>+IF(D16=Quedarse!D16,"Q",IF(D16=Doblarse!D16,"D",IF(D16=Rendirse!D16,"Rp","P")))</f>
        <v>Q</v>
      </c>
      <c r="Q16" s="7" t="str">
        <f>+IF(E16=Quedarse!E16,"Q",IF(E16=Doblarse!E16,"D",IF(E16=Rendirse!E16,"Rp","P")))</f>
        <v>Q</v>
      </c>
      <c r="R16" s="7" t="str">
        <f>+IF(F16=Quedarse!F16,"Q",IF(F16=Doblarse!F16,"D",IF(F16=Rendirse!F16,"Rp","P")))</f>
        <v>Q</v>
      </c>
      <c r="S16" s="7" t="str">
        <f>+IF(G16=Quedarse!G16,"Q",IF(G16=Doblarse!G16,"D",IF(G16=Rendirse!G16,"Rp","P")))</f>
        <v>Q</v>
      </c>
      <c r="T16" s="7" t="str">
        <f>+IF(H16=Quedarse!H16,"Q",IF(H16=Doblarse!H16,"D",IF(H16=Rendirse!H16,"Rp","P")))</f>
        <v>Q</v>
      </c>
      <c r="U16" s="7" t="str">
        <f>+IF(I16=Quedarse!I16,"Q",IF(I16=Doblarse!I16,"D",IF(I16=Rendirse!I16,"Rp","P")))</f>
        <v>Q</v>
      </c>
      <c r="V16" s="7" t="str">
        <f>+IF(J16=Quedarse!J16,"Q",IF(J16=Doblarse!J16,"D",IF(J16=Rendirse!J16,"Rp","P")))</f>
        <v>Q</v>
      </c>
      <c r="W16" s="7" t="str">
        <f>+IF(K16=Quedarse!K16,"Q",IF(K16=Doblarse!K16,"D",IF(K16=Rendirse!K16,"Rp","P")))</f>
        <v>Q</v>
      </c>
    </row>
    <row r="17" spans="1:27" x14ac:dyDescent="0.3">
      <c r="A17">
        <v>19</v>
      </c>
      <c r="B17" s="6">
        <f>+MAX(Quedarse!B17,Pedir!B17,Doblarse!B17,Rendirse!B17)</f>
        <v>0.38630468602058993</v>
      </c>
      <c r="C17" s="6">
        <f>+MAX(Quedarse!C17,Pedir!C17,Doblarse!C17,Rendirse!C17)</f>
        <v>0.4043629365977599</v>
      </c>
      <c r="D17" s="6">
        <f>+MAX(Quedarse!D17,Pedir!D17,Doblarse!D17,Rendirse!D17)</f>
        <v>0.42317892482749653</v>
      </c>
      <c r="E17" s="6">
        <f>+MAX(Quedarse!E17,Pedir!E17,Doblarse!E17,Rendirse!E17)</f>
        <v>0.43951210416088371</v>
      </c>
      <c r="F17" s="6">
        <f>+MAX(Quedarse!F17,Pedir!F17,Doblarse!F17,Rendirse!F17)</f>
        <v>0.49597707378731926</v>
      </c>
      <c r="G17" s="6">
        <f>+MAX(Quedarse!G17,Pedir!G17,Doblarse!G17,Rendirse!G17)</f>
        <v>0.6159764957534315</v>
      </c>
      <c r="H17" s="6">
        <f>+MAX(Quedarse!H17,Pedir!H17,Doblarse!H17,Rendirse!H17)</f>
        <v>0.59385366828669439</v>
      </c>
      <c r="I17" s="6">
        <f>+MAX(Quedarse!I17,Pedir!I17,Doblarse!I17,Rendirse!I17)</f>
        <v>0.28759675706758148</v>
      </c>
      <c r="J17" s="6">
        <f>+MAX(Quedarse!J17,Pedir!J17,Doblarse!J17,Rendirse!J17)</f>
        <v>6.3118166335840831E-2</v>
      </c>
      <c r="K17" s="6">
        <f>+MAX(Quedarse!K17,Pedir!K17,Doblarse!K17,Rendirse!K17)</f>
        <v>0.27763572376835594</v>
      </c>
      <c r="M17">
        <v>19</v>
      </c>
      <c r="N17" s="7" t="str">
        <f>+IF(B17=Quedarse!B17,"Q",IF(B17=Doblarse!B17,"D",IF(B17=Rendirse!B17,"Rp","P")))</f>
        <v>Q</v>
      </c>
      <c r="O17" s="7" t="str">
        <f>+IF(C17=Quedarse!C17,"Q",IF(C17=Doblarse!C17,"D",IF(C17=Rendirse!C17,"Rp","P")))</f>
        <v>Q</v>
      </c>
      <c r="P17" s="7" t="str">
        <f>+IF(D17=Quedarse!D17,"Q",IF(D17=Doblarse!D17,"D",IF(D17=Rendirse!D17,"Rp","P")))</f>
        <v>Q</v>
      </c>
      <c r="Q17" s="7" t="str">
        <f>+IF(E17=Quedarse!E17,"Q",IF(E17=Doblarse!E17,"D",IF(E17=Rendirse!E17,"Rp","P")))</f>
        <v>Q</v>
      </c>
      <c r="R17" s="7" t="str">
        <f>+IF(F17=Quedarse!F17,"Q",IF(F17=Doblarse!F17,"D",IF(F17=Rendirse!F17,"Rp","P")))</f>
        <v>Q</v>
      </c>
      <c r="S17" s="7" t="str">
        <f>+IF(G17=Quedarse!G17,"Q",IF(G17=Doblarse!G17,"D",IF(G17=Rendirse!G17,"Rp","P")))</f>
        <v>Q</v>
      </c>
      <c r="T17" s="7" t="str">
        <f>+IF(H17=Quedarse!H17,"Q",IF(H17=Doblarse!H17,"D",IF(H17=Rendirse!H17,"Rp","P")))</f>
        <v>Q</v>
      </c>
      <c r="U17" s="7" t="str">
        <f>+IF(I17=Quedarse!I17,"Q",IF(I17=Doblarse!I17,"D",IF(I17=Rendirse!I17,"Rp","P")))</f>
        <v>Q</v>
      </c>
      <c r="V17" s="7" t="str">
        <f>+IF(J17=Quedarse!J17,"Q",IF(J17=Doblarse!J17,"D",IF(J17=Rendirse!J17,"Rp","P")))</f>
        <v>Q</v>
      </c>
      <c r="W17" s="7" t="str">
        <f>+IF(K17=Quedarse!K17,"Q",IF(K17=Doblarse!K17,"D",IF(K17=Rendirse!K17,"Rp","P")))</f>
        <v>Q</v>
      </c>
    </row>
    <row r="18" spans="1:27" x14ac:dyDescent="0.3">
      <c r="A18">
        <v>20</v>
      </c>
      <c r="B18" s="6">
        <f>+MAX(Quedarse!B18,Pedir!B18,Doblarse!B18,Rendirse!B18)</f>
        <v>0.63998657521683877</v>
      </c>
      <c r="C18" s="6">
        <f>+MAX(Quedarse!C18,Pedir!C18,Doblarse!C18,Rendirse!C18)</f>
        <v>0.65027209425148136</v>
      </c>
      <c r="D18" s="6">
        <f>+MAX(Quedarse!D18,Pedir!D18,Doblarse!D18,Rendirse!D18)</f>
        <v>0.66104996194807186</v>
      </c>
      <c r="E18" s="6">
        <f>+MAX(Quedarse!E18,Pedir!E18,Doblarse!E18,Rendirse!E18)</f>
        <v>0.67035969063279999</v>
      </c>
      <c r="F18" s="6">
        <f>+MAX(Quedarse!F18,Pedir!F18,Doblarse!F18,Rendirse!F18)</f>
        <v>0.70395857017134467</v>
      </c>
      <c r="G18" s="6">
        <f>+MAX(Quedarse!G18,Pedir!G18,Doblarse!G18,Rendirse!G18)</f>
        <v>0.77322722653717491</v>
      </c>
      <c r="H18" s="6">
        <f>+MAX(Quedarse!H18,Pedir!H18,Doblarse!H18,Rendirse!H18)</f>
        <v>0.79181515955189841</v>
      </c>
      <c r="I18" s="6">
        <f>+MAX(Quedarse!I18,Pedir!I18,Doblarse!I18,Rendirse!I18)</f>
        <v>0.75835687080859615</v>
      </c>
      <c r="J18" s="6">
        <f>+MAX(Quedarse!J18,Pedir!J18,Doblarse!J18,Rendirse!J18)</f>
        <v>0.55453756646817121</v>
      </c>
      <c r="K18" s="6">
        <f>+MAX(Quedarse!K18,Pedir!K18,Doblarse!K18,Rendirse!K18)</f>
        <v>0.65547032314990239</v>
      </c>
      <c r="M18">
        <v>20</v>
      </c>
      <c r="N18" s="7" t="str">
        <f>+IF(B18=Quedarse!B18,"Q",IF(B18=Doblarse!B18,"D",IF(B18=Rendirse!B18,"Rp","P")))</f>
        <v>Q</v>
      </c>
      <c r="O18" s="7" t="str">
        <f>+IF(C18=Quedarse!C18,"Q",IF(C18=Doblarse!C18,"D",IF(C18=Rendirse!C18,"Rp","P")))</f>
        <v>Q</v>
      </c>
      <c r="P18" s="7" t="str">
        <f>+IF(D18=Quedarse!D18,"Q",IF(D18=Doblarse!D18,"D",IF(D18=Rendirse!D18,"Rp","P")))</f>
        <v>Q</v>
      </c>
      <c r="Q18" s="7" t="str">
        <f>+IF(E18=Quedarse!E18,"Q",IF(E18=Doblarse!E18,"D",IF(E18=Rendirse!E18,"Rp","P")))</f>
        <v>Q</v>
      </c>
      <c r="R18" s="7" t="str">
        <f>+IF(F18=Quedarse!F18,"Q",IF(F18=Doblarse!F18,"D",IF(F18=Rendirse!F18,"Rp","P")))</f>
        <v>Q</v>
      </c>
      <c r="S18" s="7" t="str">
        <f>+IF(G18=Quedarse!G18,"Q",IF(G18=Doblarse!G18,"D",IF(G18=Rendirse!G18,"Rp","P")))</f>
        <v>Q</v>
      </c>
      <c r="T18" s="7" t="str">
        <f>+IF(H18=Quedarse!H18,"Q",IF(H18=Doblarse!H18,"D",IF(H18=Rendirse!H18,"Rp","P")))</f>
        <v>Q</v>
      </c>
      <c r="U18" s="7" t="str">
        <f>+IF(I18=Quedarse!I18,"Q",IF(I18=Doblarse!I18,"D",IF(I18=Rendirse!I18,"Rp","P")))</f>
        <v>Q</v>
      </c>
      <c r="V18" s="7" t="str">
        <f>+IF(J18=Quedarse!J18,"Q",IF(J18=Doblarse!J18,"D",IF(J18=Rendirse!J18,"Rp","P")))</f>
        <v>Q</v>
      </c>
      <c r="W18" s="7" t="str">
        <f>+IF(K18=Quedarse!K18,"Q",IF(K18=Doblarse!K18,"D",IF(K18=Rendirse!K18,"Rp","P")))</f>
        <v>Q</v>
      </c>
    </row>
    <row r="19" spans="1:27" x14ac:dyDescent="0.3">
      <c r="A19">
        <v>21</v>
      </c>
      <c r="B19" s="6">
        <f>+MAX(Quedarse!B19,Pedir!B19,Doblarse!B19,Rendirse!B19)</f>
        <v>0.88200651549403997</v>
      </c>
      <c r="C19" s="6">
        <f>+MAX(Quedarse!C19,Pedir!C19,Doblarse!C19,Rendirse!C19)</f>
        <v>0.88530035730174927</v>
      </c>
      <c r="D19" s="6">
        <f>+MAX(Quedarse!D19,Pedir!D19,Doblarse!D19,Rendirse!D19)</f>
        <v>0.88876729296591961</v>
      </c>
      <c r="E19" s="6">
        <f>+MAX(Quedarse!E19,Pedir!E19,Doblarse!E19,Rendirse!E19)</f>
        <v>0.89175382659528035</v>
      </c>
      <c r="F19" s="6">
        <f>+MAX(Quedarse!F19,Pedir!F19,Doblarse!F19,Rendirse!F19)</f>
        <v>0.90283674384258006</v>
      </c>
      <c r="G19" s="6">
        <f>+MAX(Quedarse!G19,Pedir!G19,Doblarse!G19,Rendirse!G19)</f>
        <v>0.92592629596452325</v>
      </c>
      <c r="H19" s="6">
        <f>+MAX(Quedarse!H19,Pedir!H19,Doblarse!H19,Rendirse!H19)</f>
        <v>0.93060505318396614</v>
      </c>
      <c r="I19" s="6">
        <f>+MAX(Quedarse!I19,Pedir!I19,Doblarse!I19,Rendirse!I19)</f>
        <v>0.93917615614724415</v>
      </c>
      <c r="J19" s="6">
        <f>+MAX(Quedarse!J19,Pedir!J19,Doblarse!J19,Rendirse!J19)</f>
        <v>0.96262363326716827</v>
      </c>
      <c r="K19" s="6">
        <f>+MAX(Quedarse!K19,Pedir!K19,Doblarse!K19,Rendirse!K19)</f>
        <v>0.92219381142033785</v>
      </c>
      <c r="M19">
        <v>21</v>
      </c>
      <c r="N19" s="7" t="str">
        <f>+IF(B19=Quedarse!B19,"Q",IF(B19=Doblarse!B19,"D",IF(B19=Rendirse!B19,"Rp","P")))</f>
        <v>Q</v>
      </c>
      <c r="O19" s="7" t="str">
        <f>+IF(C19=Quedarse!C19,"Q",IF(C19=Doblarse!C19,"D",IF(C19=Rendirse!C19,"Rp","P")))</f>
        <v>Q</v>
      </c>
      <c r="P19" s="7" t="str">
        <f>+IF(D19=Quedarse!D19,"Q",IF(D19=Doblarse!D19,"D",IF(D19=Rendirse!D19,"Rp","P")))</f>
        <v>Q</v>
      </c>
      <c r="Q19" s="7" t="str">
        <f>+IF(E19=Quedarse!E19,"Q",IF(E19=Doblarse!E19,"D",IF(E19=Rendirse!E19,"Rp","P")))</f>
        <v>Q</v>
      </c>
      <c r="R19" s="7" t="str">
        <f>+IF(F19=Quedarse!F19,"Q",IF(F19=Doblarse!F19,"D",IF(F19=Rendirse!F19,"Rp","P")))</f>
        <v>Q</v>
      </c>
      <c r="S19" s="7" t="str">
        <f>+IF(G19=Quedarse!G19,"Q",IF(G19=Doblarse!G19,"D",IF(G19=Rendirse!G19,"Rp","P")))</f>
        <v>Q</v>
      </c>
      <c r="T19" s="7" t="str">
        <f>+IF(H19=Quedarse!H19,"Q",IF(H19=Doblarse!H19,"D",IF(H19=Rendirse!H19,"Rp","P")))</f>
        <v>Q</v>
      </c>
      <c r="U19" s="7" t="str">
        <f>+IF(I19=Quedarse!I19,"Q",IF(I19=Doblarse!I19,"D",IF(I19=Rendirse!I19,"Rp","P")))</f>
        <v>Q</v>
      </c>
      <c r="V19" s="7" t="str">
        <f>+IF(J19=Quedarse!J19,"Q",IF(J19=Doblarse!J19,"D",IF(J19=Rendirse!J19,"Rp","P")))</f>
        <v>Q</v>
      </c>
      <c r="W19" s="7" t="str">
        <f>+IF(K19=Quedarse!K19,"Q",IF(K19=Doblarse!K19,"D",IF(K19=Rendirse!K19,"Rp","P")))</f>
        <v>Q</v>
      </c>
    </row>
    <row r="20" spans="1:27" x14ac:dyDescent="0.3">
      <c r="A20">
        <v>22</v>
      </c>
      <c r="B20" s="6">
        <f>+MAX(Quedarse!B20,Pedir!B20,Doblarse!B20,Rendirse!B20)</f>
        <v>-1</v>
      </c>
      <c r="C20" s="6">
        <f>+MAX(Quedarse!C20,Pedir!C20,Doblarse!C20,Rendirse!C20)</f>
        <v>-1</v>
      </c>
      <c r="D20" s="6">
        <f>+MAX(Quedarse!D20,Pedir!D20,Doblarse!D20,Rendirse!D20)</f>
        <v>-1</v>
      </c>
      <c r="E20" s="6">
        <f>+MAX(Quedarse!E20,Pedir!E20,Doblarse!E20,Rendirse!E20)</f>
        <v>-1</v>
      </c>
      <c r="F20" s="6">
        <f>+MAX(Quedarse!F20,Pedir!F20,Doblarse!F20,Rendirse!F20)</f>
        <v>-1</v>
      </c>
      <c r="G20" s="6">
        <f>+MAX(Quedarse!G20,Pedir!G20,Doblarse!G20,Rendirse!G20)</f>
        <v>-1</v>
      </c>
      <c r="H20" s="6">
        <f>+MAX(Quedarse!H20,Pedir!H20,Doblarse!H20,Rendirse!H20)</f>
        <v>-1</v>
      </c>
      <c r="I20" s="6">
        <f>+MAX(Quedarse!I20,Pedir!I20,Doblarse!I20,Rendirse!I20)</f>
        <v>-1</v>
      </c>
      <c r="J20" s="6">
        <f>+MAX(Quedarse!J20,Pedir!J20,Doblarse!J20,Rendirse!J20)</f>
        <v>-1</v>
      </c>
      <c r="K20" s="6">
        <f>+MAX(Quedarse!K20,Pedir!K20,Doblarse!K20,Rendirse!K20)</f>
        <v>-1</v>
      </c>
      <c r="N20" s="7"/>
      <c r="O20" s="7"/>
      <c r="P20" s="7"/>
      <c r="Q20" s="7"/>
      <c r="R20" s="7"/>
      <c r="S20" s="7"/>
      <c r="T20" s="7"/>
      <c r="U20" s="7"/>
      <c r="V20" s="7"/>
      <c r="W20" s="7"/>
    </row>
    <row r="21" spans="1:27" x14ac:dyDescent="0.3">
      <c r="A21">
        <v>23</v>
      </c>
      <c r="B21" s="6">
        <f>+MAX(Quedarse!B21,Pedir!B21,Doblarse!B21,Rendirse!B21)</f>
        <v>-1</v>
      </c>
      <c r="C21" s="6">
        <f>+MAX(Quedarse!C21,Pedir!C21,Doblarse!C21,Rendirse!C21)</f>
        <v>-1</v>
      </c>
      <c r="D21" s="6">
        <f>+MAX(Quedarse!D21,Pedir!D21,Doblarse!D21,Rendirse!D21)</f>
        <v>-1</v>
      </c>
      <c r="E21" s="6">
        <f>+MAX(Quedarse!E21,Pedir!E21,Doblarse!E21,Rendirse!E21)</f>
        <v>-1</v>
      </c>
      <c r="F21" s="6">
        <f>+MAX(Quedarse!F21,Pedir!F21,Doblarse!F21,Rendirse!F21)</f>
        <v>-1</v>
      </c>
      <c r="G21" s="6">
        <f>+MAX(Quedarse!G21,Pedir!G21,Doblarse!G21,Rendirse!G21)</f>
        <v>-1</v>
      </c>
      <c r="H21" s="6">
        <f>+MAX(Quedarse!H21,Pedir!H21,Doblarse!H21,Rendirse!H21)</f>
        <v>-1</v>
      </c>
      <c r="I21" s="6">
        <f>+MAX(Quedarse!I21,Pedir!I21,Doblarse!I21,Rendirse!I21)</f>
        <v>-1</v>
      </c>
      <c r="J21" s="6">
        <f>+MAX(Quedarse!J21,Pedir!J21,Doblarse!J21,Rendirse!J21)</f>
        <v>-1</v>
      </c>
      <c r="K21" s="6">
        <f>+MAX(Quedarse!K21,Pedir!K21,Doblarse!K21,Rendirse!K21)</f>
        <v>-1</v>
      </c>
      <c r="N21" s="7"/>
      <c r="O21" s="7"/>
      <c r="P21" s="7"/>
      <c r="Q21" s="7"/>
      <c r="R21" s="7"/>
      <c r="S21" s="7"/>
      <c r="T21" s="7"/>
      <c r="U21" s="7"/>
      <c r="V21" s="7"/>
      <c r="W21" s="7"/>
      <c r="X21" s="60" t="s">
        <v>38</v>
      </c>
      <c r="Y21" s="60"/>
      <c r="Z21" s="60"/>
      <c r="AA21" s="60"/>
    </row>
    <row r="22" spans="1:27" x14ac:dyDescent="0.3">
      <c r="A22">
        <v>24</v>
      </c>
      <c r="B22" s="6">
        <f>+MAX(Quedarse!B22,Pedir!B22,Doblarse!B22,Rendirse!B22)</f>
        <v>-1</v>
      </c>
      <c r="C22" s="6">
        <f>+MAX(Quedarse!C22,Pedir!C22,Doblarse!C22,Rendirse!C22)</f>
        <v>-1</v>
      </c>
      <c r="D22" s="6">
        <f>+MAX(Quedarse!D22,Pedir!D22,Doblarse!D22,Rendirse!D22)</f>
        <v>-1</v>
      </c>
      <c r="E22" s="6">
        <f>+MAX(Quedarse!E22,Pedir!E22,Doblarse!E22,Rendirse!E22)</f>
        <v>-1</v>
      </c>
      <c r="F22" s="6">
        <f>+MAX(Quedarse!F22,Pedir!F22,Doblarse!F22,Rendirse!F22)</f>
        <v>-1</v>
      </c>
      <c r="G22" s="6">
        <f>+MAX(Quedarse!G22,Pedir!G22,Doblarse!G22,Rendirse!G22)</f>
        <v>-1</v>
      </c>
      <c r="H22" s="6">
        <f>+MAX(Quedarse!H22,Pedir!H22,Doblarse!H22,Rendirse!H22)</f>
        <v>-1</v>
      </c>
      <c r="I22" s="6">
        <f>+MAX(Quedarse!I22,Pedir!I22,Doblarse!I22,Rendirse!I22)</f>
        <v>-1</v>
      </c>
      <c r="J22" s="6">
        <f>+MAX(Quedarse!J22,Pedir!J22,Doblarse!J22,Rendirse!J22)</f>
        <v>-1</v>
      </c>
      <c r="K22" s="6">
        <f>+MAX(Quedarse!K22,Pedir!K22,Doblarse!K22,Rendirse!K22)</f>
        <v>-1</v>
      </c>
      <c r="N22" s="7"/>
      <c r="O22" s="7"/>
      <c r="P22" s="7"/>
      <c r="Q22" s="7"/>
      <c r="R22" s="7"/>
      <c r="S22" s="7"/>
      <c r="T22" s="7"/>
      <c r="U22" s="7"/>
      <c r="V22" s="7"/>
      <c r="W22" s="7"/>
      <c r="X22" s="60"/>
      <c r="Y22" s="60"/>
      <c r="Z22" s="60"/>
      <c r="AA22" s="60"/>
    </row>
    <row r="23" spans="1:27" x14ac:dyDescent="0.3">
      <c r="A23">
        <v>25</v>
      </c>
      <c r="B23" s="6">
        <f>+MAX(Quedarse!B23,Pedir!B23,Doblarse!B23,Rendirse!B23)</f>
        <v>-1</v>
      </c>
      <c r="C23" s="6">
        <f>+MAX(Quedarse!C23,Pedir!C23,Doblarse!C23,Rendirse!C23)</f>
        <v>-1</v>
      </c>
      <c r="D23" s="6">
        <f>+MAX(Quedarse!D23,Pedir!D23,Doblarse!D23,Rendirse!D23)</f>
        <v>-1</v>
      </c>
      <c r="E23" s="6">
        <f>+MAX(Quedarse!E23,Pedir!E23,Doblarse!E23,Rendirse!E23)</f>
        <v>-1</v>
      </c>
      <c r="F23" s="6">
        <f>+MAX(Quedarse!F23,Pedir!F23,Doblarse!F23,Rendirse!F23)</f>
        <v>-1</v>
      </c>
      <c r="G23" s="6">
        <f>+MAX(Quedarse!G23,Pedir!G23,Doblarse!G23,Rendirse!G23)</f>
        <v>-1</v>
      </c>
      <c r="H23" s="6">
        <f>+MAX(Quedarse!H23,Pedir!H23,Doblarse!H23,Rendirse!H23)</f>
        <v>-1</v>
      </c>
      <c r="I23" s="6">
        <f>+MAX(Quedarse!I23,Pedir!I23,Doblarse!I23,Rendirse!I23)</f>
        <v>-1</v>
      </c>
      <c r="J23" s="6">
        <f>+MAX(Quedarse!J23,Pedir!J23,Doblarse!J23,Rendirse!J23)</f>
        <v>-1</v>
      </c>
      <c r="K23" s="6">
        <f>+MAX(Quedarse!K23,Pedir!K23,Doblarse!K23,Rendirse!K23)</f>
        <v>-1</v>
      </c>
      <c r="N23" s="7"/>
      <c r="O23" s="7"/>
      <c r="P23" s="7"/>
      <c r="Q23" s="7"/>
      <c r="R23" s="7"/>
      <c r="S23" s="7"/>
      <c r="T23" s="7"/>
      <c r="U23" s="7"/>
      <c r="V23" s="7"/>
      <c r="W23" s="7"/>
      <c r="X23" s="60"/>
      <c r="Y23" s="60"/>
      <c r="Z23" s="60"/>
      <c r="AA23" s="60"/>
    </row>
    <row r="24" spans="1:27" x14ac:dyDescent="0.3">
      <c r="A24">
        <v>26</v>
      </c>
      <c r="B24" s="6">
        <f>+MAX(Quedarse!B24,Pedir!B24,Doblarse!B24,Rendirse!B24)</f>
        <v>-1</v>
      </c>
      <c r="C24" s="6">
        <f>+MAX(Quedarse!C24,Pedir!C24,Doblarse!C24,Rendirse!C24)</f>
        <v>-1</v>
      </c>
      <c r="D24" s="6">
        <f>+MAX(Quedarse!D24,Pedir!D24,Doblarse!D24,Rendirse!D24)</f>
        <v>-1</v>
      </c>
      <c r="E24" s="6">
        <f>+MAX(Quedarse!E24,Pedir!E24,Doblarse!E24,Rendirse!E24)</f>
        <v>-1</v>
      </c>
      <c r="F24" s="6">
        <f>+MAX(Quedarse!F24,Pedir!F24,Doblarse!F24,Rendirse!F24)</f>
        <v>-1</v>
      </c>
      <c r="G24" s="6">
        <f>+MAX(Quedarse!G24,Pedir!G24,Doblarse!G24,Rendirse!G24)</f>
        <v>-1</v>
      </c>
      <c r="H24" s="6">
        <f>+MAX(Quedarse!H24,Pedir!H24,Doblarse!H24,Rendirse!H24)</f>
        <v>-1</v>
      </c>
      <c r="I24" s="6">
        <f>+MAX(Quedarse!I24,Pedir!I24,Doblarse!I24,Rendirse!I24)</f>
        <v>-1</v>
      </c>
      <c r="J24" s="6">
        <f>+MAX(Quedarse!J24,Pedir!J24,Doblarse!J24,Rendirse!J24)</f>
        <v>-1</v>
      </c>
      <c r="K24" s="6">
        <f>+MAX(Quedarse!K24,Pedir!K24,Doblarse!K24,Rendirse!K24)</f>
        <v>-1</v>
      </c>
      <c r="N24" s="7"/>
      <c r="O24" s="7"/>
      <c r="P24" s="7"/>
      <c r="Q24" s="7"/>
      <c r="R24" s="7"/>
      <c r="S24" s="7"/>
      <c r="T24" s="7"/>
      <c r="U24" s="7"/>
      <c r="V24" s="7"/>
      <c r="W24" s="7"/>
      <c r="X24" s="60"/>
      <c r="Y24" s="60"/>
      <c r="Z24" s="60"/>
      <c r="AA24" s="60"/>
    </row>
    <row r="25" spans="1:27" x14ac:dyDescent="0.3">
      <c r="A25">
        <v>27</v>
      </c>
      <c r="B25" s="6">
        <f>+MAX(Quedarse!B25,Pedir!B25,Doblarse!B25,Rendirse!B25)</f>
        <v>-1</v>
      </c>
      <c r="C25" s="6">
        <f>+MAX(Quedarse!C25,Pedir!C25,Doblarse!C25,Rendirse!C25)</f>
        <v>-1</v>
      </c>
      <c r="D25" s="6">
        <f>+MAX(Quedarse!D25,Pedir!D25,Doblarse!D25,Rendirse!D25)</f>
        <v>-1</v>
      </c>
      <c r="E25" s="6">
        <f>+MAX(Quedarse!E25,Pedir!E25,Doblarse!E25,Rendirse!E25)</f>
        <v>-1</v>
      </c>
      <c r="F25" s="6">
        <f>+MAX(Quedarse!F25,Pedir!F25,Doblarse!F25,Rendirse!F25)</f>
        <v>-1</v>
      </c>
      <c r="G25" s="6">
        <f>+MAX(Quedarse!G25,Pedir!G25,Doblarse!G25,Rendirse!G25)</f>
        <v>-1</v>
      </c>
      <c r="H25" s="6">
        <f>+MAX(Quedarse!H25,Pedir!H25,Doblarse!H25,Rendirse!H25)</f>
        <v>-1</v>
      </c>
      <c r="I25" s="6">
        <f>+MAX(Quedarse!I25,Pedir!I25,Doblarse!I25,Rendirse!I25)</f>
        <v>-1</v>
      </c>
      <c r="J25" s="6">
        <f>+MAX(Quedarse!J25,Pedir!J25,Doblarse!J25,Rendirse!J25)</f>
        <v>-1</v>
      </c>
      <c r="K25" s="6">
        <f>+MAX(Quedarse!K25,Pedir!K25,Doblarse!K25,Rendirse!K25)</f>
        <v>-1</v>
      </c>
      <c r="N25" s="7"/>
      <c r="O25" s="7"/>
      <c r="P25" s="7"/>
      <c r="Q25" s="7"/>
      <c r="R25" s="7"/>
      <c r="S25" s="7"/>
      <c r="T25" s="7"/>
      <c r="U25" s="7"/>
      <c r="V25" s="7"/>
      <c r="W25" s="7"/>
      <c r="X25" s="60"/>
      <c r="Y25" s="60"/>
      <c r="Z25" s="60"/>
      <c r="AA25" s="60"/>
    </row>
    <row r="26" spans="1:27" x14ac:dyDescent="0.3">
      <c r="A26">
        <v>28</v>
      </c>
      <c r="B26" s="6">
        <f>+MAX(Quedarse!B26,Pedir!B26,Doblarse!B26,Rendirse!B26)</f>
        <v>-1</v>
      </c>
      <c r="C26" s="6">
        <f>+MAX(Quedarse!C26,Pedir!C26,Doblarse!C26,Rendirse!C26)</f>
        <v>-1</v>
      </c>
      <c r="D26" s="6">
        <f>+MAX(Quedarse!D26,Pedir!D26,Doblarse!D26,Rendirse!D26)</f>
        <v>-1</v>
      </c>
      <c r="E26" s="6">
        <f>+MAX(Quedarse!E26,Pedir!E26,Doblarse!E26,Rendirse!E26)</f>
        <v>-1</v>
      </c>
      <c r="F26" s="6">
        <f>+MAX(Quedarse!F26,Pedir!F26,Doblarse!F26,Rendirse!F26)</f>
        <v>-1</v>
      </c>
      <c r="G26" s="6">
        <f>+MAX(Quedarse!G26,Pedir!G26,Doblarse!G26,Rendirse!G26)</f>
        <v>-1</v>
      </c>
      <c r="H26" s="6">
        <f>+MAX(Quedarse!H26,Pedir!H26,Doblarse!H26,Rendirse!H26)</f>
        <v>-1</v>
      </c>
      <c r="I26" s="6">
        <f>+MAX(Quedarse!I26,Pedir!I26,Doblarse!I26,Rendirse!I26)</f>
        <v>-1</v>
      </c>
      <c r="J26" s="6">
        <f>+MAX(Quedarse!J26,Pedir!J26,Doblarse!J26,Rendirse!J26)</f>
        <v>-1</v>
      </c>
      <c r="K26" s="6">
        <f>+MAX(Quedarse!K26,Pedir!K26,Doblarse!K26,Rendirse!K26)</f>
        <v>-1</v>
      </c>
      <c r="N26" s="7"/>
      <c r="O26" s="7"/>
      <c r="P26" s="7"/>
      <c r="Q26" s="7"/>
      <c r="R26" s="7"/>
      <c r="S26" s="7"/>
      <c r="T26" s="7"/>
      <c r="U26" s="7"/>
      <c r="V26" s="7"/>
      <c r="W26" s="7"/>
      <c r="X26" s="60"/>
      <c r="Y26" s="60"/>
      <c r="Z26" s="60"/>
      <c r="AA26" s="60"/>
    </row>
    <row r="27" spans="1:27" x14ac:dyDescent="0.3">
      <c r="A27">
        <v>29</v>
      </c>
      <c r="B27" s="6">
        <f>+MAX(Quedarse!B27,Pedir!B27,Doblarse!B27,Rendirse!B27)</f>
        <v>-1</v>
      </c>
      <c r="C27" s="6">
        <f>+MAX(Quedarse!C27,Pedir!C27,Doblarse!C27,Rendirse!C27)</f>
        <v>-1</v>
      </c>
      <c r="D27" s="6">
        <f>+MAX(Quedarse!D27,Pedir!D27,Doblarse!D27,Rendirse!D27)</f>
        <v>-1</v>
      </c>
      <c r="E27" s="6">
        <f>+MAX(Quedarse!E27,Pedir!E27,Doblarse!E27,Rendirse!E27)</f>
        <v>-1</v>
      </c>
      <c r="F27" s="6">
        <f>+MAX(Quedarse!F27,Pedir!F27,Doblarse!F27,Rendirse!F27)</f>
        <v>-1</v>
      </c>
      <c r="G27" s="6">
        <f>+MAX(Quedarse!G27,Pedir!G27,Doblarse!G27,Rendirse!G27)</f>
        <v>-1</v>
      </c>
      <c r="H27" s="6">
        <f>+MAX(Quedarse!H27,Pedir!H27,Doblarse!H27,Rendirse!H27)</f>
        <v>-1</v>
      </c>
      <c r="I27" s="6">
        <f>+MAX(Quedarse!I27,Pedir!I27,Doblarse!I27,Rendirse!I27)</f>
        <v>-1</v>
      </c>
      <c r="J27" s="6">
        <f>+MAX(Quedarse!J27,Pedir!J27,Doblarse!J27,Rendirse!J27)</f>
        <v>-1</v>
      </c>
      <c r="K27" s="6">
        <f>+MAX(Quedarse!K27,Pedir!K27,Doblarse!K27,Rendirse!K27)</f>
        <v>-1</v>
      </c>
      <c r="N27" s="7"/>
      <c r="O27" s="7"/>
      <c r="P27" s="7"/>
      <c r="Q27" s="7"/>
      <c r="R27" s="7"/>
      <c r="S27" s="7"/>
      <c r="T27" s="7"/>
      <c r="U27" s="7"/>
      <c r="V27" s="7"/>
      <c r="W27" s="7"/>
      <c r="X27" s="60"/>
      <c r="Y27" s="60"/>
      <c r="Z27" s="60"/>
      <c r="AA27" s="60"/>
    </row>
    <row r="28" spans="1:27" x14ac:dyDescent="0.3">
      <c r="A28">
        <v>30</v>
      </c>
      <c r="B28" s="6">
        <f>+MAX(Quedarse!B28,Pedir!B28,Doblarse!B28,Rendirse!B28)</f>
        <v>-1</v>
      </c>
      <c r="C28" s="6">
        <f>+MAX(Quedarse!C28,Pedir!C28,Doblarse!C28,Rendirse!C28)</f>
        <v>-1</v>
      </c>
      <c r="D28" s="6">
        <f>+MAX(Quedarse!D28,Pedir!D28,Doblarse!D28,Rendirse!D28)</f>
        <v>-1</v>
      </c>
      <c r="E28" s="6">
        <f>+MAX(Quedarse!E28,Pedir!E28,Doblarse!E28,Rendirse!E28)</f>
        <v>-1</v>
      </c>
      <c r="F28" s="6">
        <f>+MAX(Quedarse!F28,Pedir!F28,Doblarse!F28,Rendirse!F28)</f>
        <v>-1</v>
      </c>
      <c r="G28" s="6">
        <f>+MAX(Quedarse!G28,Pedir!G28,Doblarse!G28,Rendirse!G28)</f>
        <v>-1</v>
      </c>
      <c r="H28" s="6">
        <f>+MAX(Quedarse!H28,Pedir!H28,Doblarse!H28,Rendirse!H28)</f>
        <v>-1</v>
      </c>
      <c r="I28" s="6">
        <f>+MAX(Quedarse!I28,Pedir!I28,Doblarse!I28,Rendirse!I28)</f>
        <v>-1</v>
      </c>
      <c r="J28" s="6">
        <f>+MAX(Quedarse!J28,Pedir!J28,Doblarse!J28,Rendirse!J28)</f>
        <v>-1</v>
      </c>
      <c r="K28" s="6">
        <f>+MAX(Quedarse!K28,Pedir!K28,Doblarse!K28,Rendirse!K28)</f>
        <v>-1</v>
      </c>
      <c r="N28" s="7"/>
      <c r="O28" s="7"/>
      <c r="P28" s="7"/>
      <c r="Q28" s="7"/>
      <c r="R28" s="7"/>
      <c r="S28" s="7"/>
      <c r="T28" s="7"/>
      <c r="U28" s="7"/>
      <c r="V28" s="7"/>
      <c r="W28" s="7"/>
      <c r="X28" s="60"/>
      <c r="Y28" s="60"/>
      <c r="Z28" s="60"/>
      <c r="AA28" s="60"/>
    </row>
    <row r="29" spans="1:27" x14ac:dyDescent="0.3">
      <c r="A29">
        <v>31</v>
      </c>
      <c r="B29" s="6">
        <f>+MAX(Quedarse!B29,Pedir!B29,Doblarse!B29,Rendirse!B29)</f>
        <v>-1</v>
      </c>
      <c r="C29" s="6">
        <f>+MAX(Quedarse!C29,Pedir!C29,Doblarse!C29,Rendirse!C29)</f>
        <v>-1</v>
      </c>
      <c r="D29" s="6">
        <f>+MAX(Quedarse!D29,Pedir!D29,Doblarse!D29,Rendirse!D29)</f>
        <v>-1</v>
      </c>
      <c r="E29" s="6">
        <f>+MAX(Quedarse!E29,Pedir!E29,Doblarse!E29,Rendirse!E29)</f>
        <v>-1</v>
      </c>
      <c r="F29" s="6">
        <f>+MAX(Quedarse!F29,Pedir!F29,Doblarse!F29,Rendirse!F29)</f>
        <v>-1</v>
      </c>
      <c r="G29" s="6">
        <f>+MAX(Quedarse!G29,Pedir!G29,Doblarse!G29,Rendirse!G29)</f>
        <v>-1</v>
      </c>
      <c r="H29" s="6">
        <f>+MAX(Quedarse!H29,Pedir!H29,Doblarse!H29,Rendirse!H29)</f>
        <v>-1</v>
      </c>
      <c r="I29" s="6">
        <f>+MAX(Quedarse!I29,Pedir!I29,Doblarse!I29,Rendirse!I29)</f>
        <v>-1</v>
      </c>
      <c r="J29" s="6">
        <f>+MAX(Quedarse!J29,Pedir!J29,Doblarse!J29,Rendirse!J29)</f>
        <v>-1</v>
      </c>
      <c r="K29" s="6">
        <f>+MAX(Quedarse!K29,Pedir!K29,Doblarse!K29,Rendirse!K29)</f>
        <v>-1</v>
      </c>
      <c r="N29" s="7"/>
      <c r="O29" s="7"/>
      <c r="P29" s="7"/>
      <c r="Q29" s="7"/>
      <c r="R29" s="7"/>
      <c r="S29" s="7"/>
      <c r="T29" s="7"/>
      <c r="U29" s="7"/>
      <c r="V29" s="7"/>
      <c r="W29" s="7"/>
    </row>
    <row r="30" spans="1:27" x14ac:dyDescent="0.3">
      <c r="B30" s="4"/>
      <c r="C30" s="4"/>
      <c r="D30" s="4"/>
      <c r="E30" s="4"/>
      <c r="F30" s="4"/>
      <c r="G30" s="4"/>
      <c r="H30" s="4"/>
      <c r="I30" s="4"/>
      <c r="J30" s="4"/>
      <c r="K30" s="4"/>
      <c r="N30" s="8"/>
      <c r="O30" s="8"/>
      <c r="P30" s="8"/>
      <c r="Q30" s="8"/>
      <c r="R30" s="8"/>
      <c r="S30" s="8"/>
      <c r="T30" s="8"/>
      <c r="U30" s="8"/>
      <c r="V30" s="8"/>
      <c r="W30" s="8"/>
    </row>
    <row r="31" spans="1:27" x14ac:dyDescent="0.3">
      <c r="A31" t="s">
        <v>1</v>
      </c>
      <c r="B31" s="4"/>
      <c r="C31" s="4"/>
      <c r="D31" s="4"/>
      <c r="E31" s="4"/>
      <c r="F31" s="4"/>
      <c r="G31" s="4"/>
      <c r="H31" s="4"/>
      <c r="I31" s="4"/>
      <c r="J31" s="4"/>
      <c r="K31" s="4"/>
      <c r="M31" t="s">
        <v>1</v>
      </c>
      <c r="N31">
        <v>2</v>
      </c>
      <c r="O31">
        <v>3</v>
      </c>
      <c r="P31">
        <v>4</v>
      </c>
      <c r="Q31">
        <v>5</v>
      </c>
      <c r="R31">
        <v>6</v>
      </c>
      <c r="S31">
        <v>7</v>
      </c>
      <c r="T31">
        <v>8</v>
      </c>
      <c r="U31">
        <v>9</v>
      </c>
      <c r="V31">
        <v>10</v>
      </c>
      <c r="W31" t="s">
        <v>5</v>
      </c>
    </row>
    <row r="32" spans="1:27" x14ac:dyDescent="0.3">
      <c r="A32">
        <v>12</v>
      </c>
      <c r="B32" s="5">
        <f>+MAX(Quedarse!B32,Pedir!B32,Doblarse!B32,Rendirse!B32)</f>
        <v>8.1836216051656058E-2</v>
      </c>
      <c r="C32" s="5">
        <f>+MAX(Quedarse!C32,Pedir!C32,Doblarse!C32,Rendirse!C32)</f>
        <v>0.10350704654207775</v>
      </c>
      <c r="D32" s="5">
        <f>+MAX(Quedarse!D32,Pedir!D32,Doblarse!D32,Rendirse!D32)</f>
        <v>0.12659562809256977</v>
      </c>
      <c r="E32" s="5">
        <f>+MAX(Quedarse!E32,Pedir!E32,Doblarse!E32,Rendirse!E32)</f>
        <v>0.15648238458465519</v>
      </c>
      <c r="F32" s="5">
        <f>+MAX(Quedarse!F32,Pedir!F32,Doblarse!F32,Rendirse!F32)</f>
        <v>0.18595361333225555</v>
      </c>
      <c r="G32" s="5">
        <f>+MAX(Quedarse!G32,Pedir!G32,Doblarse!G32,Rendirse!G32)</f>
        <v>0.16547293077063494</v>
      </c>
      <c r="H32" s="5">
        <f>+MAX(Quedarse!H32,Pedir!H32,Doblarse!H32,Rendirse!H32)</f>
        <v>9.5115020927032307E-2</v>
      </c>
      <c r="I32" s="5">
        <f>+MAX(Quedarse!I32,Pedir!I32,Doblarse!I32,Rendirse!I32)</f>
        <v>6.579084122688022E-5</v>
      </c>
      <c r="J32" s="5">
        <f>+MAX(Quedarse!J32,Pedir!J32,Doblarse!J32,Rendirse!J32)</f>
        <v>-7.0002397357964638E-2</v>
      </c>
      <c r="K32" s="5">
        <f>+MAX(Quedarse!K32,Pedir!K32,Doblarse!K32,Rendirse!K32)</f>
        <v>-2.0477877704912145E-2</v>
      </c>
      <c r="M32">
        <v>12</v>
      </c>
      <c r="N32" s="7" t="str">
        <f>+IF(B32=Quedarse!B32,"Q",IF(B32=Doblarse!B32,"D",IF(B32=Rendirse!B32,"Rp","P")))</f>
        <v>P</v>
      </c>
      <c r="O32" s="7" t="str">
        <f>+IF(C32=Quedarse!C32,"Q",IF(C32=Doblarse!C32,"D",IF(C32=Rendirse!C32,"Rp","P")))</f>
        <v>P</v>
      </c>
      <c r="P32" s="7" t="str">
        <f>+IF(D32=Quedarse!D32,"Q",IF(D32=Doblarse!D32,"D",IF(D32=Rendirse!D32,"Rp","P")))</f>
        <v>P</v>
      </c>
      <c r="Q32" s="7" t="str">
        <f>+IF(E32=Quedarse!E32,"Q",IF(E32=Doblarse!E32,"D",IF(E32=Rendirse!E32,"Rp","P")))</f>
        <v>P</v>
      </c>
      <c r="R32" s="7" t="str">
        <f>+IF(F32=Quedarse!F32,"Q",IF(F32=Doblarse!F32,"D",IF(F32=Rendirse!F32,"Rp","P")))</f>
        <v>P</v>
      </c>
      <c r="S32" s="7" t="str">
        <f>+IF(G32=Quedarse!G32,"Q",IF(G32=Doblarse!G32,"D",IF(G32=Rendirse!G32,"Rp","P")))</f>
        <v>P</v>
      </c>
      <c r="T32" s="7" t="str">
        <f>+IF(H32=Quedarse!H32,"Q",IF(H32=Doblarse!H32,"D",IF(H32=Rendirse!H32,"Rp","P")))</f>
        <v>P</v>
      </c>
      <c r="U32" s="7" t="str">
        <f>+IF(I32=Quedarse!I32,"Q",IF(I32=Doblarse!I32,"D",IF(I32=Rendirse!I32,"Rp","P")))</f>
        <v>P</v>
      </c>
      <c r="V32" s="7" t="str">
        <f>+IF(J32=Quedarse!J32,"Q",IF(J32=Doblarse!J32,"D",IF(J32=Rendirse!J32,"Rp","P")))</f>
        <v>P</v>
      </c>
      <c r="W32" s="7" t="str">
        <f>+IF(K32=Quedarse!K32,"Q",IF(K32=Doblarse!K32,"D",IF(K32=Rendirse!K32,"Rp","P")))</f>
        <v>P</v>
      </c>
    </row>
    <row r="33" spans="1:23" x14ac:dyDescent="0.3">
      <c r="A33">
        <v>13</v>
      </c>
      <c r="B33" s="5">
        <f>+MAX(Quedarse!B33,Pedir!B33,Doblarse!B33,Rendirse!B33)</f>
        <v>4.6636132695309578E-2</v>
      </c>
      <c r="C33" s="5">
        <f>+MAX(Quedarse!C33,Pedir!C33,Doblarse!C33,Rendirse!C33)</f>
        <v>7.4118813392744051E-2</v>
      </c>
      <c r="D33" s="5">
        <f>+MAX(Quedarse!D33,Pedir!D33,Doblarse!D33,Rendirse!D33)</f>
        <v>0.10247714687203523</v>
      </c>
      <c r="E33" s="5">
        <f>+MAX(Quedarse!E33,Pedir!E33,Doblarse!E33,Rendirse!E33)</f>
        <v>0.13336273848321728</v>
      </c>
      <c r="F33" s="5">
        <f>+MAX(Quedarse!F33,Pedir!F33,Doblarse!F33,Rendirse!F33)</f>
        <v>0.16169271124923698</v>
      </c>
      <c r="G33" s="5">
        <f>+MAX(Quedarse!G33,Pedir!G33,Doblarse!G33,Rendirse!G33)</f>
        <v>0.12238569517899196</v>
      </c>
      <c r="H33" s="5">
        <f>+MAX(Quedarse!H33,Pedir!H33,Doblarse!H33,Rendirse!H33)</f>
        <v>5.4057070196311299E-2</v>
      </c>
      <c r="I33" s="5">
        <f>+MAX(Quedarse!I33,Pedir!I33,Doblarse!I33,Rendirse!I33)</f>
        <v>-3.7694688127479899E-2</v>
      </c>
      <c r="J33" s="5">
        <f>+MAX(Quedarse!J33,Pedir!J33,Doblarse!J33,Rendirse!J33)</f>
        <v>-0.10485135840627777</v>
      </c>
      <c r="K33" s="5">
        <f>+MAX(Quedarse!K33,Pedir!K33,Doblarse!K33,Rendirse!K33)</f>
        <v>-5.7308046666810254E-2</v>
      </c>
      <c r="M33">
        <v>13</v>
      </c>
      <c r="N33" s="7" t="str">
        <f>+IF(B33=Quedarse!B33,"Q",IF(B33=Doblarse!B33,"D",IF(B33=Rendirse!B33,"Rp","P")))</f>
        <v>P</v>
      </c>
      <c r="O33" s="7" t="str">
        <f>+IF(C33=Quedarse!C33,"Q",IF(C33=Doblarse!C33,"D",IF(C33=Rendirse!C33,"Rp","P")))</f>
        <v>P</v>
      </c>
      <c r="P33" s="7" t="str">
        <f>+IF(D33=Quedarse!D33,"Q",IF(D33=Doblarse!D33,"D",IF(D33=Rendirse!D33,"Rp","P")))</f>
        <v>P</v>
      </c>
      <c r="Q33" s="7" t="str">
        <f>+IF(E33=Quedarse!E33,"Q",IF(E33=Doblarse!E33,"D",IF(E33=Rendirse!E33,"Rp","P")))</f>
        <v>P</v>
      </c>
      <c r="R33" s="7" t="str">
        <f>+IF(F33=Quedarse!F33,"Q",IF(F33=Doblarse!F33,"D",IF(F33=Rendirse!F33,"Rp","P")))</f>
        <v>P</v>
      </c>
      <c r="S33" s="7" t="str">
        <f>+IF(G33=Quedarse!G33,"Q",IF(G33=Doblarse!G33,"D",IF(G33=Rendirse!G33,"Rp","P")))</f>
        <v>P</v>
      </c>
      <c r="T33" s="7" t="str">
        <f>+IF(H33=Quedarse!H33,"Q",IF(H33=Doblarse!H33,"D",IF(H33=Rendirse!H33,"Rp","P")))</f>
        <v>P</v>
      </c>
      <c r="U33" s="7" t="str">
        <f>+IF(I33=Quedarse!I33,"Q",IF(I33=Doblarse!I33,"D",IF(I33=Rendirse!I33,"Rp","P")))</f>
        <v>P</v>
      </c>
      <c r="V33" s="7" t="str">
        <f>+IF(J33=Quedarse!J33,"Q",IF(J33=Doblarse!J33,"D",IF(J33=Rendirse!J33,"Rp","P")))</f>
        <v>P</v>
      </c>
      <c r="W33" s="7" t="str">
        <f>+IF(K33=Quedarse!K33,"Q",IF(K33=Doblarse!K33,"D",IF(K33=Rendirse!K33,"Rp","P")))</f>
        <v>P</v>
      </c>
    </row>
    <row r="34" spans="1:23" x14ac:dyDescent="0.3">
      <c r="A34">
        <v>14</v>
      </c>
      <c r="B34" s="5">
        <f>+MAX(Quedarse!B34,Pedir!B34,Doblarse!B34,Rendirse!B34)</f>
        <v>2.2391856987839083E-2</v>
      </c>
      <c r="C34" s="5">
        <f>+MAX(Quedarse!C34,Pedir!C34,Doblarse!C34,Rendirse!C34)</f>
        <v>5.0806738919282814E-2</v>
      </c>
      <c r="D34" s="5">
        <f>+MAX(Quedarse!D34,Pedir!D34,Doblarse!D34,Rendirse!D34)</f>
        <v>8.0081414310110233E-2</v>
      </c>
      <c r="E34" s="5">
        <f>+MAX(Quedarse!E34,Pedir!E34,Doblarse!E34,Rendirse!E34)</f>
        <v>0.11189449567473925</v>
      </c>
      <c r="F34" s="5">
        <f>+MAX(Quedarse!F34,Pedir!F34,Doblarse!F34,Rendirse!F34)</f>
        <v>0.13916473074357688</v>
      </c>
      <c r="G34" s="5">
        <f>+MAX(Quedarse!G34,Pedir!G34,Doblarse!G34,Rendirse!G34)</f>
        <v>7.9507488494468148E-2</v>
      </c>
      <c r="H34" s="5">
        <f>+MAX(Quedarse!H34,Pedir!H34,Doblarse!H34,Rendirse!H34)</f>
        <v>1.3277219463208461E-2</v>
      </c>
      <c r="I34" s="5">
        <f>+MAX(Quedarse!I34,Pedir!I34,Doblarse!I34,Rendirse!I34)</f>
        <v>-7.5163189441683848E-2</v>
      </c>
      <c r="J34" s="5">
        <f>+MAX(Quedarse!J34,Pedir!J34,Doblarse!J34,Rendirse!J34)</f>
        <v>-0.1394667821754545</v>
      </c>
      <c r="K34" s="5">
        <f>+MAX(Quedarse!K34,Pedir!K34,Doblarse!K34,Rendirse!K34)</f>
        <v>-9.3874324768310105E-2</v>
      </c>
      <c r="M34">
        <v>14</v>
      </c>
      <c r="N34" s="7" t="str">
        <f>+IF(B34=Quedarse!B34,"Q",IF(B34=Doblarse!B34,"D",IF(B34=Rendirse!B34,"Rp","P")))</f>
        <v>P</v>
      </c>
      <c r="O34" s="7" t="str">
        <f>+IF(C34=Quedarse!C34,"Q",IF(C34=Doblarse!C34,"D",IF(C34=Rendirse!C34,"Rp","P")))</f>
        <v>P</v>
      </c>
      <c r="P34" s="7" t="str">
        <f>+IF(D34=Quedarse!D34,"Q",IF(D34=Doblarse!D34,"D",IF(D34=Rendirse!D34,"Rp","P")))</f>
        <v>P</v>
      </c>
      <c r="Q34" s="7" t="str">
        <f>+IF(E34=Quedarse!E34,"Q",IF(E34=Doblarse!E34,"D",IF(E34=Rendirse!E34,"Rp","P")))</f>
        <v>P</v>
      </c>
      <c r="R34" s="7" t="str">
        <f>+IF(F34=Quedarse!F34,"Q",IF(F34=Doblarse!F34,"D",IF(F34=Rendirse!F34,"Rp","P")))</f>
        <v>P</v>
      </c>
      <c r="S34" s="7" t="str">
        <f>+IF(G34=Quedarse!G34,"Q",IF(G34=Doblarse!G34,"D",IF(G34=Rendirse!G34,"Rp","P")))</f>
        <v>P</v>
      </c>
      <c r="T34" s="7" t="str">
        <f>+IF(H34=Quedarse!H34,"Q",IF(H34=Doblarse!H34,"D",IF(H34=Rendirse!H34,"Rp","P")))</f>
        <v>P</v>
      </c>
      <c r="U34" s="7" t="str">
        <f>+IF(I34=Quedarse!I34,"Q",IF(I34=Doblarse!I34,"D",IF(I34=Rendirse!I34,"Rp","P")))</f>
        <v>P</v>
      </c>
      <c r="V34" s="7" t="str">
        <f>+IF(J34=Quedarse!J34,"Q",IF(J34=Doblarse!J34,"D",IF(J34=Rendirse!J34,"Rp","P")))</f>
        <v>P</v>
      </c>
      <c r="W34" s="7" t="str">
        <f>+IF(K34=Quedarse!K34,"Q",IF(K34=Doblarse!K34,"D",IF(K34=Rendirse!K34,"Rp","P")))</f>
        <v>P</v>
      </c>
    </row>
    <row r="35" spans="1:23" x14ac:dyDescent="0.3">
      <c r="A35">
        <v>15</v>
      </c>
      <c r="B35" s="5">
        <f>+MAX(Quedarse!B35,Pedir!B35,Doblarse!B35,Rendirse!B35)</f>
        <v>-1.2068474052636583E-4</v>
      </c>
      <c r="C35" s="5">
        <f>+MAX(Quedarse!C35,Pedir!C35,Doblarse!C35,Rendirse!C35)</f>
        <v>2.9159812622497332E-2</v>
      </c>
      <c r="D35" s="5">
        <f>+MAX(Quedarse!D35,Pedir!D35,Doblarse!D35,Rendirse!D35)</f>
        <v>5.9285376931179926E-2</v>
      </c>
      <c r="E35" s="5">
        <f>+MAX(Quedarse!E35,Pedir!E35,Doblarse!E35,Rendirse!E35)</f>
        <v>9.1959698781152482E-2</v>
      </c>
      <c r="F35" s="5">
        <f>+MAX(Quedarse!F35,Pedir!F35,Doblarse!F35,Rendirse!F35)</f>
        <v>0.11824589170260678</v>
      </c>
      <c r="G35" s="5">
        <f>+MAX(Quedarse!G35,Pedir!G35,Doblarse!G35,Rendirse!G35)</f>
        <v>3.7028282279269235E-2</v>
      </c>
      <c r="H35" s="5">
        <f>+MAX(Quedarse!H35,Pedir!H35,Doblarse!H35,Rendirse!H35)</f>
        <v>-2.7054780502901658E-2</v>
      </c>
      <c r="I35" s="5">
        <f>+MAX(Quedarse!I35,Pedir!I35,Doblarse!I35,Rendirse!I35)</f>
        <v>-0.11218876868994292</v>
      </c>
      <c r="J35" s="5">
        <f>+MAX(Quedarse!J35,Pedir!J35,Doblarse!J35,Rendirse!J35)</f>
        <v>-0.17370423031226784</v>
      </c>
      <c r="K35" s="5">
        <f>+MAX(Quedarse!K35,Pedir!K35,Doblarse!K35,Rendirse!K35)</f>
        <v>-0.13002650167843849</v>
      </c>
      <c r="M35">
        <v>15</v>
      </c>
      <c r="N35" s="7" t="str">
        <f>+IF(B35=Quedarse!B35,"Q",IF(B35=Doblarse!B35,"D",IF(B35=Rendirse!B35,"Rp","P")))</f>
        <v>P</v>
      </c>
      <c r="O35" s="7" t="str">
        <f>+IF(C35=Quedarse!C35,"Q",IF(C35=Doblarse!C35,"D",IF(C35=Rendirse!C35,"Rp","P")))</f>
        <v>P</v>
      </c>
      <c r="P35" s="7" t="str">
        <f>+IF(D35=Quedarse!D35,"Q",IF(D35=Doblarse!D35,"D",IF(D35=Rendirse!D35,"Rp","P")))</f>
        <v>P</v>
      </c>
      <c r="Q35" s="7" t="str">
        <f>+IF(E35=Quedarse!E35,"Q",IF(E35=Doblarse!E35,"D",IF(E35=Rendirse!E35,"Rp","P")))</f>
        <v>P</v>
      </c>
      <c r="R35" s="7" t="str">
        <f>+IF(F35=Quedarse!F35,"Q",IF(F35=Doblarse!F35,"D",IF(F35=Rendirse!F35,"Rp","P")))</f>
        <v>P</v>
      </c>
      <c r="S35" s="7" t="str">
        <f>+IF(G35=Quedarse!G35,"Q",IF(G35=Doblarse!G35,"D",IF(G35=Rendirse!G35,"Rp","P")))</f>
        <v>P</v>
      </c>
      <c r="T35" s="7" t="str">
        <f>+IF(H35=Quedarse!H35,"Q",IF(H35=Doblarse!H35,"D",IF(H35=Rendirse!H35,"Rp","P")))</f>
        <v>P</v>
      </c>
      <c r="U35" s="7" t="str">
        <f>+IF(I35=Quedarse!I35,"Q",IF(I35=Doblarse!I35,"D",IF(I35=Rendirse!I35,"Rp","P")))</f>
        <v>P</v>
      </c>
      <c r="V35" s="7" t="str">
        <f>+IF(J35=Quedarse!J35,"Q",IF(J35=Doblarse!J35,"D",IF(J35=Rendirse!J35,"Rp","P")))</f>
        <v>P</v>
      </c>
      <c r="W35" s="7" t="str">
        <f>+IF(K35=Quedarse!K35,"Q",IF(K35=Doblarse!K35,"D",IF(K35=Rendirse!K35,"Rp","P")))</f>
        <v>P</v>
      </c>
    </row>
    <row r="36" spans="1:23" x14ac:dyDescent="0.3">
      <c r="A36">
        <v>16</v>
      </c>
      <c r="B36" s="5">
        <f>+MAX(Quedarse!B36,Pedir!B36,Doblarse!B36,Rendirse!B36)</f>
        <v>-2.1025187774008566E-2</v>
      </c>
      <c r="C36" s="5">
        <f>+MAX(Quedarse!C36,Pedir!C36,Doblarse!C36,Rendirse!C36)</f>
        <v>9.0590953469108244E-3</v>
      </c>
      <c r="D36" s="5">
        <f>+MAX(Quedarse!D36,Pedir!D36,Doblarse!D36,Rendirse!D36)</f>
        <v>3.9974770793601705E-2</v>
      </c>
      <c r="E36" s="5">
        <f>+MAX(Quedarse!E36,Pedir!E36,Doblarse!E36,Rendirse!E36)</f>
        <v>7.3448815951393354E-2</v>
      </c>
      <c r="F36" s="5">
        <f>+MAX(Quedarse!F36,Pedir!F36,Doblarse!F36,Rendirse!F36)</f>
        <v>9.8821255450277409E-2</v>
      </c>
      <c r="G36" s="5">
        <f>+MAX(Quedarse!G36,Pedir!G36,Doblarse!G36,Rendirse!G36)</f>
        <v>-4.8901571730158942E-3</v>
      </c>
      <c r="H36" s="5">
        <f>+MAX(Quedarse!H36,Pedir!H36,Doblarse!H36,Rendirse!H36)</f>
        <v>-6.6794847920094089E-2</v>
      </c>
      <c r="I36" s="5">
        <f>+MAX(Quedarse!I36,Pedir!I36,Doblarse!I36,Rendirse!I36)</f>
        <v>-0.14864353463007476</v>
      </c>
      <c r="J36" s="5">
        <f>+MAX(Quedarse!J36,Pedir!J36,Doblarse!J36,Rendirse!J36)</f>
        <v>-0.20744109003068206</v>
      </c>
      <c r="K36" s="5">
        <f>+MAX(Quedarse!K36,Pedir!K36,Doblarse!K36,Rendirse!K36)</f>
        <v>-0.16563717206687348</v>
      </c>
      <c r="M36">
        <v>16</v>
      </c>
      <c r="N36" s="7" t="str">
        <f>+IF(B36=Quedarse!B36,"Q",IF(B36=Doblarse!B36,"D",IF(B36=Rendirse!B36,"Rp","P")))</f>
        <v>P</v>
      </c>
      <c r="O36" s="7" t="str">
        <f>+IF(C36=Quedarse!C36,"Q",IF(C36=Doblarse!C36,"D",IF(C36=Rendirse!C36,"Rp","P")))</f>
        <v>P</v>
      </c>
      <c r="P36" s="7" t="str">
        <f>+IF(D36=Quedarse!D36,"Q",IF(D36=Doblarse!D36,"D",IF(D36=Rendirse!D36,"Rp","P")))</f>
        <v>P</v>
      </c>
      <c r="Q36" s="7" t="str">
        <f>+IF(E36=Quedarse!E36,"Q",IF(E36=Doblarse!E36,"D",IF(E36=Rendirse!E36,"Rp","P")))</f>
        <v>P</v>
      </c>
      <c r="R36" s="7" t="str">
        <f>+IF(F36=Quedarse!F36,"Q",IF(F36=Doblarse!F36,"D",IF(F36=Rendirse!F36,"Rp","P")))</f>
        <v>P</v>
      </c>
      <c r="S36" s="7" t="str">
        <f>+IF(G36=Quedarse!G36,"Q",IF(G36=Doblarse!G36,"D",IF(G36=Rendirse!G36,"Rp","P")))</f>
        <v>P</v>
      </c>
      <c r="T36" s="7" t="str">
        <f>+IF(H36=Quedarse!H36,"Q",IF(H36=Doblarse!H36,"D",IF(H36=Rendirse!H36,"Rp","P")))</f>
        <v>P</v>
      </c>
      <c r="U36" s="7" t="str">
        <f>+IF(I36=Quedarse!I36,"Q",IF(I36=Doblarse!I36,"D",IF(I36=Rendirse!I36,"Rp","P")))</f>
        <v>P</v>
      </c>
      <c r="V36" s="7" t="str">
        <f>+IF(J36=Quedarse!J36,"Q",IF(J36=Doblarse!J36,"D",IF(J36=Rendirse!J36,"Rp","P")))</f>
        <v>P</v>
      </c>
      <c r="W36" s="7" t="str">
        <f>+IF(K36=Quedarse!K36,"Q",IF(K36=Doblarse!K36,"D",IF(K36=Rendirse!K36,"Rp","P")))</f>
        <v>P</v>
      </c>
    </row>
    <row r="37" spans="1:23" x14ac:dyDescent="0.3">
      <c r="A37">
        <v>17</v>
      </c>
      <c r="B37" s="5">
        <f>+MAX(Quedarse!B37,Pedir!B37,Doblarse!B37,Rendirse!B37)</f>
        <v>-4.9104358288912882E-4</v>
      </c>
      <c r="C37" s="5">
        <f>+MAX(Quedarse!C37,Pedir!C37,Doblarse!C37,Rendirse!C37)</f>
        <v>2.8975282965620457E-2</v>
      </c>
      <c r="D37" s="5">
        <f>+MAX(Quedarse!D37,Pedir!D37,Doblarse!D37,Rendirse!D37)</f>
        <v>5.9326275337164343E-2</v>
      </c>
      <c r="E37" s="5">
        <f>+MAX(Quedarse!E37,Pedir!E37,Doblarse!E37,Rendirse!E37)</f>
        <v>9.1189077686774395E-2</v>
      </c>
      <c r="F37" s="5">
        <f>+MAX(Quedarse!F37,Pedir!F37,Doblarse!F37,Rendirse!F37)</f>
        <v>0.12805214364549911</v>
      </c>
      <c r="G37" s="5">
        <f>+MAX(Quedarse!G37,Pedir!G37,Doblarse!G37,Rendirse!G37)</f>
        <v>5.3823463716116654E-2</v>
      </c>
      <c r="H37" s="5">
        <f>+MAX(Quedarse!H37,Pedir!H37,Doblarse!H37,Rendirse!H37)</f>
        <v>-7.2915398729642061E-2</v>
      </c>
      <c r="I37" s="5">
        <f>+MAX(Quedarse!I37,Pedir!I37,Doblarse!I37,Rendirse!I37)</f>
        <v>-0.14978689218213329</v>
      </c>
      <c r="J37" s="5">
        <f>+MAX(Quedarse!J37,Pedir!J37,Doblarse!J37,Rendirse!J37)</f>
        <v>-0.19686697623363469</v>
      </c>
      <c r="K37" s="5">
        <f>+MAX(Quedarse!K37,Pedir!K37,Doblarse!K37,Rendirse!K37)</f>
        <v>-0.17956936979241733</v>
      </c>
      <c r="M37">
        <v>17</v>
      </c>
      <c r="N37" s="7" t="str">
        <f>+IF(B37=Quedarse!B37,"Q",IF(B37=Doblarse!B37,"D",IF(B37=Rendirse!B37,"Rp","P")))</f>
        <v>P</v>
      </c>
      <c r="O37" s="7" t="str">
        <f>+IF(C37=Quedarse!C37,"Q",IF(C37=Doblarse!C37,"D",IF(C37=Rendirse!C37,"Rp","P")))</f>
        <v>P</v>
      </c>
      <c r="P37" s="7" t="str">
        <f>+IF(D37=Quedarse!D37,"Q",IF(D37=Doblarse!D37,"D",IF(D37=Rendirse!D37,"Rp","P")))</f>
        <v>P</v>
      </c>
      <c r="Q37" s="7" t="str">
        <f>+IF(E37=Quedarse!E37,"Q",IF(E37=Doblarse!E37,"D",IF(E37=Rendirse!E37,"Rp","P")))</f>
        <v>P</v>
      </c>
      <c r="R37" s="7" t="str">
        <f>+IF(F37=Quedarse!F37,"Q",IF(F37=Doblarse!F37,"D",IF(F37=Rendirse!F37,"Rp","P")))</f>
        <v>P</v>
      </c>
      <c r="S37" s="7" t="str">
        <f>+IF(G37=Quedarse!G37,"Q",IF(G37=Doblarse!G37,"D",IF(G37=Rendirse!G37,"Rp","P")))</f>
        <v>P</v>
      </c>
      <c r="T37" s="7" t="str">
        <f>+IF(H37=Quedarse!H37,"Q",IF(H37=Doblarse!H37,"D",IF(H37=Rendirse!H37,"Rp","P")))</f>
        <v>P</v>
      </c>
      <c r="U37" s="7" t="str">
        <f>+IF(I37=Quedarse!I37,"Q",IF(I37=Doblarse!I37,"D",IF(I37=Rendirse!I37,"Rp","P")))</f>
        <v>P</v>
      </c>
      <c r="V37" s="7" t="str">
        <f>+IF(J37=Quedarse!J37,"Q",IF(J37=Doblarse!J37,"D",IF(J37=Rendirse!J37,"Rp","P")))</f>
        <v>P</v>
      </c>
      <c r="W37" s="7" t="str">
        <f>+IF(K37=Quedarse!K37,"Q",IF(K37=Doblarse!K37,"D",IF(K37=Rendirse!K37,"Rp","P")))</f>
        <v>P</v>
      </c>
    </row>
    <row r="38" spans="1:23" x14ac:dyDescent="0.3">
      <c r="A38">
        <v>18</v>
      </c>
      <c r="B38" s="5">
        <f>+MAX(Quedarse!B38,Pedir!B38,Doblarse!B38,Rendirse!B38)</f>
        <v>0.12174190222088771</v>
      </c>
      <c r="C38" s="5">
        <f>+MAX(Quedarse!C38,Pedir!C38,Doblarse!C38,Rendirse!C38)</f>
        <v>0.14830007284131114</v>
      </c>
      <c r="D38" s="5">
        <f>+MAX(Quedarse!D38,Pedir!D38,Doblarse!D38,Rendirse!D38)</f>
        <v>0.17585443719748528</v>
      </c>
      <c r="E38" s="5">
        <f>+MAX(Quedarse!E38,Pedir!E38,Doblarse!E38,Rendirse!E38)</f>
        <v>0.19956119497617719</v>
      </c>
      <c r="F38" s="5">
        <f>+MAX(Quedarse!F38,Pedir!F38,Doblarse!F38,Rendirse!F38)</f>
        <v>0.28344391604689867</v>
      </c>
      <c r="G38" s="5">
        <f>+MAX(Quedarse!G38,Pedir!G38,Doblarse!G38,Rendirse!G38)</f>
        <v>0.3995541673365518</v>
      </c>
      <c r="H38" s="5">
        <f>+MAX(Quedarse!H38,Pedir!H38,Doblarse!H38,Rendirse!H38)</f>
        <v>0.10595134861912359</v>
      </c>
      <c r="I38" s="5">
        <f>+MAX(Quedarse!I38,Pedir!I38,Doblarse!I38,Rendirse!I38)</f>
        <v>-0.10074430758041525</v>
      </c>
      <c r="J38" s="5">
        <f>+MAX(Quedarse!J38,Pedir!J38,Doblarse!J38,Rendirse!J38)</f>
        <v>-0.14380812317405353</v>
      </c>
      <c r="K38" s="5">
        <f>+MAX(Quedarse!K38,Pedir!K38,Doblarse!K38,Rendirse!K38)</f>
        <v>-9.2935491769284034E-2</v>
      </c>
      <c r="M38">
        <v>18</v>
      </c>
      <c r="N38" s="7" t="str">
        <f>+IF(B38=Quedarse!B38,"Q",IF(B38=Doblarse!B38,"D",IF(B38=Rendirse!B38,"Rp","P")))</f>
        <v>Q</v>
      </c>
      <c r="O38" s="7" t="str">
        <f>+IF(C38=Quedarse!C38,"Q",IF(C38=Doblarse!C38,"D",IF(C38=Rendirse!C38,"Rp","P")))</f>
        <v>Q</v>
      </c>
      <c r="P38" s="7" t="str">
        <f>+IF(D38=Quedarse!D38,"Q",IF(D38=Doblarse!D38,"D",IF(D38=Rendirse!D38,"Rp","P")))</f>
        <v>Q</v>
      </c>
      <c r="Q38" s="7" t="str">
        <f>+IF(E38=Quedarse!E38,"Q",IF(E38=Doblarse!E38,"D",IF(E38=Rendirse!E38,"Rp","P")))</f>
        <v>Q</v>
      </c>
      <c r="R38" s="7" t="str">
        <f>+IF(F38=Quedarse!F38,"Q",IF(F38=Doblarse!F38,"D",IF(F38=Rendirse!F38,"Rp","P")))</f>
        <v>Q</v>
      </c>
      <c r="S38" s="7" t="str">
        <f>+IF(G38=Quedarse!G38,"Q",IF(G38=Doblarse!G38,"D",IF(G38=Rendirse!G38,"Rp","P")))</f>
        <v>Q</v>
      </c>
      <c r="T38" s="7" t="str">
        <f>+IF(H38=Quedarse!H38,"Q",IF(H38=Doblarse!H38,"D",IF(H38=Rendirse!H38,"Rp","P")))</f>
        <v>Q</v>
      </c>
      <c r="U38" s="7" t="str">
        <f>+IF(I38=Quedarse!I38,"Q",IF(I38=Doblarse!I38,"D",IF(I38=Rendirse!I38,"Rp","P")))</f>
        <v>P</v>
      </c>
      <c r="V38" s="7" t="str">
        <f>+IF(J38=Quedarse!J38,"Q",IF(J38=Doblarse!J38,"D",IF(J38=Rendirse!J38,"Rp","P")))</f>
        <v>P</v>
      </c>
      <c r="W38" s="7" t="str">
        <f>+IF(K38=Quedarse!K38,"Q",IF(K38=Doblarse!K38,"D",IF(K38=Rendirse!K38,"Rp","P")))</f>
        <v>P</v>
      </c>
    </row>
    <row r="39" spans="1:23" x14ac:dyDescent="0.3">
      <c r="A39">
        <v>19</v>
      </c>
      <c r="B39" s="5">
        <f>+MAX(Quedarse!B39,Pedir!B39,Doblarse!B39,Rendirse!B39)</f>
        <v>0.38630468602058993</v>
      </c>
      <c r="C39" s="5">
        <f>+MAX(Quedarse!C39,Pedir!C39,Doblarse!C39,Rendirse!C39)</f>
        <v>0.4043629365977599</v>
      </c>
      <c r="D39" s="5">
        <f>+MAX(Quedarse!D39,Pedir!D39,Doblarse!D39,Rendirse!D39)</f>
        <v>0.42317892482749653</v>
      </c>
      <c r="E39" s="5">
        <f>+MAX(Quedarse!E39,Pedir!E39,Doblarse!E39,Rendirse!E39)</f>
        <v>0.43951210416088371</v>
      </c>
      <c r="F39" s="5">
        <f>+MAX(Quedarse!F39,Pedir!F39,Doblarse!F39,Rendirse!F39)</f>
        <v>0.49597707378731926</v>
      </c>
      <c r="G39" s="5">
        <f>+MAX(Quedarse!G39,Pedir!G39,Doblarse!G39,Rendirse!G39)</f>
        <v>0.6159764957534315</v>
      </c>
      <c r="H39" s="5">
        <f>+MAX(Quedarse!H39,Pedir!H39,Doblarse!H39,Rendirse!H39)</f>
        <v>0.59385366828669439</v>
      </c>
      <c r="I39" s="5">
        <f>+MAX(Quedarse!I39,Pedir!I39,Doblarse!I39,Rendirse!I39)</f>
        <v>0.28759675706758148</v>
      </c>
      <c r="J39" s="5">
        <f>+MAX(Quedarse!J39,Pedir!J39,Doblarse!J39,Rendirse!J39)</f>
        <v>6.3118166335840831E-2</v>
      </c>
      <c r="K39" s="5">
        <f>+MAX(Quedarse!K39,Pedir!K39,Doblarse!K39,Rendirse!K39)</f>
        <v>0.27763572376835594</v>
      </c>
      <c r="M39">
        <v>19</v>
      </c>
      <c r="N39" s="7" t="str">
        <f>+IF(B39=Quedarse!B39,"Q",IF(B39=Doblarse!B39,"D",IF(B39=Rendirse!B39,"Rp","P")))</f>
        <v>Q</v>
      </c>
      <c r="O39" s="7" t="str">
        <f>+IF(C39=Quedarse!C39,"Q",IF(C39=Doblarse!C39,"D",IF(C39=Rendirse!C39,"Rp","P")))</f>
        <v>Q</v>
      </c>
      <c r="P39" s="7" t="str">
        <f>+IF(D39=Quedarse!D39,"Q",IF(D39=Doblarse!D39,"D",IF(D39=Rendirse!D39,"Rp","P")))</f>
        <v>Q</v>
      </c>
      <c r="Q39" s="7" t="str">
        <f>+IF(E39=Quedarse!E39,"Q",IF(E39=Doblarse!E39,"D",IF(E39=Rendirse!E39,"Rp","P")))</f>
        <v>Q</v>
      </c>
      <c r="R39" s="7" t="str">
        <f>+IF(F39=Quedarse!F39,"Q",IF(F39=Doblarse!F39,"D",IF(F39=Rendirse!F39,"Rp","P")))</f>
        <v>Q</v>
      </c>
      <c r="S39" s="7" t="str">
        <f>+IF(G39=Quedarse!G39,"Q",IF(G39=Doblarse!G39,"D",IF(G39=Rendirse!G39,"Rp","P")))</f>
        <v>Q</v>
      </c>
      <c r="T39" s="7" t="str">
        <f>+IF(H39=Quedarse!H39,"Q",IF(H39=Doblarse!H39,"D",IF(H39=Rendirse!H39,"Rp","P")))</f>
        <v>Q</v>
      </c>
      <c r="U39" s="7" t="str">
        <f>+IF(I39=Quedarse!I39,"Q",IF(I39=Doblarse!I39,"D",IF(I39=Rendirse!I39,"Rp","P")))</f>
        <v>Q</v>
      </c>
      <c r="V39" s="7" t="str">
        <f>+IF(J39=Quedarse!J39,"Q",IF(J39=Doblarse!J39,"D",IF(J39=Rendirse!J39,"Rp","P")))</f>
        <v>Q</v>
      </c>
      <c r="W39" s="7" t="str">
        <f>+IF(K39=Quedarse!K39,"Q",IF(K39=Doblarse!K39,"D",IF(K39=Rendirse!K39,"Rp","P")))</f>
        <v>Q</v>
      </c>
    </row>
    <row r="40" spans="1:23" x14ac:dyDescent="0.3">
      <c r="A40">
        <v>20</v>
      </c>
      <c r="B40" s="5">
        <f>+MAX(Quedarse!B40,Pedir!B40,Doblarse!B40,Rendirse!B40)</f>
        <v>0.63998657521683877</v>
      </c>
      <c r="C40" s="5">
        <f>+MAX(Quedarse!C40,Pedir!C40,Doblarse!C40,Rendirse!C40)</f>
        <v>0.65027209425148136</v>
      </c>
      <c r="D40" s="5">
        <f>+MAX(Quedarse!D40,Pedir!D40,Doblarse!D40,Rendirse!D40)</f>
        <v>0.66104996194807186</v>
      </c>
      <c r="E40" s="5">
        <f>+MAX(Quedarse!E40,Pedir!E40,Doblarse!E40,Rendirse!E40)</f>
        <v>0.67035969063279999</v>
      </c>
      <c r="F40" s="5">
        <f>+MAX(Quedarse!F40,Pedir!F40,Doblarse!F40,Rendirse!F40)</f>
        <v>0.70395857017134467</v>
      </c>
      <c r="G40" s="5">
        <f>+MAX(Quedarse!G40,Pedir!G40,Doblarse!G40,Rendirse!G40)</f>
        <v>0.77322722653717491</v>
      </c>
      <c r="H40" s="5">
        <f>+MAX(Quedarse!H40,Pedir!H40,Doblarse!H40,Rendirse!H40)</f>
        <v>0.79181515955189841</v>
      </c>
      <c r="I40" s="5">
        <f>+MAX(Quedarse!I40,Pedir!I40,Doblarse!I40,Rendirse!I40)</f>
        <v>0.75835687080859615</v>
      </c>
      <c r="J40" s="5">
        <f>+MAX(Quedarse!J40,Pedir!J40,Doblarse!J40,Rendirse!J40)</f>
        <v>0.55453756646817121</v>
      </c>
      <c r="K40" s="5">
        <f>+MAX(Quedarse!K40,Pedir!K40,Doblarse!K40,Rendirse!K40)</f>
        <v>0.65547032314990239</v>
      </c>
      <c r="M40">
        <v>20</v>
      </c>
      <c r="N40" s="7" t="str">
        <f>+IF(B40=Quedarse!B40,"Q",IF(B40=Doblarse!B40,"D",IF(B40=Rendirse!B40,"Rp","P")))</f>
        <v>Q</v>
      </c>
      <c r="O40" s="7" t="str">
        <f>+IF(C40=Quedarse!C40,"Q",IF(C40=Doblarse!C40,"D",IF(C40=Rendirse!C40,"Rp","P")))</f>
        <v>Q</v>
      </c>
      <c r="P40" s="7" t="str">
        <f>+IF(D40=Quedarse!D40,"Q",IF(D40=Doblarse!D40,"D",IF(D40=Rendirse!D40,"Rp","P")))</f>
        <v>Q</v>
      </c>
      <c r="Q40" s="7" t="str">
        <f>+IF(E40=Quedarse!E40,"Q",IF(E40=Doblarse!E40,"D",IF(E40=Rendirse!E40,"Rp","P")))</f>
        <v>Q</v>
      </c>
      <c r="R40" s="7" t="str">
        <f>+IF(F40=Quedarse!F40,"Q",IF(F40=Doblarse!F40,"D",IF(F40=Rendirse!F40,"Rp","P")))</f>
        <v>Q</v>
      </c>
      <c r="S40" s="7" t="str">
        <f>+IF(G40=Quedarse!G40,"Q",IF(G40=Doblarse!G40,"D",IF(G40=Rendirse!G40,"Rp","P")))</f>
        <v>Q</v>
      </c>
      <c r="T40" s="7" t="str">
        <f>+IF(H40=Quedarse!H40,"Q",IF(H40=Doblarse!H40,"D",IF(H40=Rendirse!H40,"Rp","P")))</f>
        <v>Q</v>
      </c>
      <c r="U40" s="7" t="str">
        <f>+IF(I40=Quedarse!I40,"Q",IF(I40=Doblarse!I40,"D",IF(I40=Rendirse!I40,"Rp","P")))</f>
        <v>Q</v>
      </c>
      <c r="V40" s="7" t="str">
        <f>+IF(J40=Quedarse!J40,"Q",IF(J40=Doblarse!J40,"D",IF(J40=Rendirse!J40,"Rp","P")))</f>
        <v>Q</v>
      </c>
      <c r="W40" s="7" t="str">
        <f>+IF(K40=Quedarse!K40,"Q",IF(K40=Doblarse!K40,"D",IF(K40=Rendirse!K40,"Rp","P")))</f>
        <v>Q</v>
      </c>
    </row>
    <row r="41" spans="1:23" x14ac:dyDescent="0.3">
      <c r="A41">
        <v>21</v>
      </c>
      <c r="B41" s="5">
        <f>+MAX(Quedarse!B41,Pedir!B41,Doblarse!B41,Rendirse!B41)</f>
        <v>0.88200651549403997</v>
      </c>
      <c r="C41" s="5">
        <f>+MAX(Quedarse!C41,Pedir!C41,Doblarse!C41,Rendirse!C41)</f>
        <v>0.88530035730174927</v>
      </c>
      <c r="D41" s="5">
        <f>+MAX(Quedarse!D41,Pedir!D41,Doblarse!D41,Rendirse!D41)</f>
        <v>0.88876729296591961</v>
      </c>
      <c r="E41" s="5">
        <f>+MAX(Quedarse!E41,Pedir!E41,Doblarse!E41,Rendirse!E41)</f>
        <v>0.89175382659528035</v>
      </c>
      <c r="F41" s="5">
        <f>+MAX(Quedarse!F41,Pedir!F41,Doblarse!F41,Rendirse!F41)</f>
        <v>0.90283674384258006</v>
      </c>
      <c r="G41" s="5">
        <f>+MAX(Quedarse!G41,Pedir!G41,Doblarse!G41,Rendirse!G41)</f>
        <v>0.92592629596452325</v>
      </c>
      <c r="H41" s="5">
        <f>+MAX(Quedarse!H41,Pedir!H41,Doblarse!H41,Rendirse!H41)</f>
        <v>0.93060505318396614</v>
      </c>
      <c r="I41" s="5">
        <f>+MAX(Quedarse!I41,Pedir!I41,Doblarse!I41,Rendirse!I41)</f>
        <v>0.93917615614724415</v>
      </c>
      <c r="J41" s="5">
        <f>+MAX(Quedarse!J41,Pedir!J41,Doblarse!J41,Rendirse!J41)</f>
        <v>0.96262363326716827</v>
      </c>
      <c r="K41" s="5">
        <f>+MAX(Quedarse!K41,Pedir!K41,Doblarse!K41,Rendirse!K41)</f>
        <v>0.92219381142033785</v>
      </c>
      <c r="M41">
        <v>21</v>
      </c>
      <c r="N41" s="7" t="str">
        <f>+IF(B41=Quedarse!B41,"Q",IF(B41=Doblarse!B41,"D",IF(B41=Rendirse!B41,"Rp","P")))</f>
        <v>Q</v>
      </c>
      <c r="O41" s="7" t="str">
        <f>+IF(C41=Quedarse!C41,"Q",IF(C41=Doblarse!C41,"D",IF(C41=Rendirse!C41,"Rp","P")))</f>
        <v>Q</v>
      </c>
      <c r="P41" s="7" t="str">
        <f>+IF(D41=Quedarse!D41,"Q",IF(D41=Doblarse!D41,"D",IF(D41=Rendirse!D41,"Rp","P")))</f>
        <v>Q</v>
      </c>
      <c r="Q41" s="7" t="str">
        <f>+IF(E41=Quedarse!E41,"Q",IF(E41=Doblarse!E41,"D",IF(E41=Rendirse!E41,"Rp","P")))</f>
        <v>Q</v>
      </c>
      <c r="R41" s="7" t="str">
        <f>+IF(F41=Quedarse!F41,"Q",IF(F41=Doblarse!F41,"D",IF(F41=Rendirse!F41,"Rp","P")))</f>
        <v>Q</v>
      </c>
      <c r="S41" s="7" t="str">
        <f>+IF(G41=Quedarse!G41,"Q",IF(G41=Doblarse!G41,"D",IF(G41=Rendirse!G41,"Rp","P")))</f>
        <v>Q</v>
      </c>
      <c r="T41" s="7" t="str">
        <f>+IF(H41=Quedarse!H41,"Q",IF(H41=Doblarse!H41,"D",IF(H41=Rendirse!H41,"Rp","P")))</f>
        <v>Q</v>
      </c>
      <c r="U41" s="7" t="str">
        <f>+IF(I41=Quedarse!I41,"Q",IF(I41=Doblarse!I41,"D",IF(I41=Rendirse!I41,"Rp","P")))</f>
        <v>Q</v>
      </c>
      <c r="V41" s="7" t="str">
        <f>+IF(J41=Quedarse!J41,"Q",IF(J41=Doblarse!J41,"D",IF(J41=Rendirse!J41,"Rp","P")))</f>
        <v>Q</v>
      </c>
      <c r="W41" s="7" t="str">
        <f>+IF(K41=Quedarse!K41,"Q",IF(K41=Doblarse!K41,"D",IF(K41=Rendirse!K41,"Rp","P")))</f>
        <v>Q</v>
      </c>
    </row>
    <row r="42" spans="1:23" x14ac:dyDescent="0.3">
      <c r="A42">
        <v>22</v>
      </c>
      <c r="B42" s="5">
        <f>+MAX(Quedarse!B42,Pedir!B42,Doblarse!B42,Rendirse!B42)</f>
        <v>-0.25338998596663803</v>
      </c>
      <c r="C42" s="5">
        <f>+MAX(Quedarse!C42,Pedir!C42,Doblarse!C42,Rendirse!C42)</f>
        <v>-0.2336908997980866</v>
      </c>
      <c r="D42" s="5">
        <f>+MAX(Quedarse!D42,Pedir!D42,Doblarse!D42,Rendirse!D42)</f>
        <v>-0.21106310899491437</v>
      </c>
      <c r="E42" s="5">
        <f>+MAX(Quedarse!E42,Pedir!E42,Doblarse!E42,Rendirse!E42)</f>
        <v>-0.16719266083547524</v>
      </c>
      <c r="F42" s="5">
        <f>+MAX(Quedarse!F42,Pedir!F42,Doblarse!F42,Rendirse!F42)</f>
        <v>-0.15369901583000439</v>
      </c>
      <c r="G42" s="5">
        <f>+MAX(Quedarse!G42,Pedir!G42,Doblarse!G42,Rendirse!G42)</f>
        <v>-0.21284771451731427</v>
      </c>
      <c r="H42" s="5">
        <f>+MAX(Quedarse!H42,Pedir!H42,Doblarse!H42,Rendirse!H42)</f>
        <v>-0.27157480502428616</v>
      </c>
      <c r="I42" s="5">
        <f>+MAX(Quedarse!I42,Pedir!I42,Doblarse!I42,Rendirse!I42)</f>
        <v>-0.3400132806089356</v>
      </c>
      <c r="J42" s="5">
        <f>+MAX(Quedarse!J42,Pedir!J42,Doblarse!J42,Rendirse!J42)</f>
        <v>-0.38104299284808757</v>
      </c>
      <c r="K42" s="5">
        <f>+MAX(Quedarse!K42,Pedir!K42,Doblarse!K42,Rendirse!K42)</f>
        <v>-0.35054034044008009</v>
      </c>
      <c r="N42" s="4"/>
      <c r="O42" s="4"/>
      <c r="P42" s="4"/>
      <c r="Q42" s="4"/>
      <c r="R42" s="4"/>
      <c r="S42" s="4"/>
      <c r="T42" s="4"/>
      <c r="U42" s="4"/>
      <c r="V42" s="4"/>
      <c r="W42" s="4"/>
    </row>
    <row r="43" spans="1:23" x14ac:dyDescent="0.3">
      <c r="A43">
        <v>23</v>
      </c>
      <c r="B43" s="5">
        <f>+MAX(Quedarse!B43,Pedir!B43,Doblarse!B43,Rendirse!B43)</f>
        <v>-0.29278372720927726</v>
      </c>
      <c r="C43" s="5">
        <f>+MAX(Quedarse!C43,Pedir!C43,Doblarse!C43,Rendirse!C43)</f>
        <v>-0.2522502292357135</v>
      </c>
      <c r="D43" s="5">
        <f>+MAX(Quedarse!D43,Pedir!D43,Doblarse!D43,Rendirse!D43)</f>
        <v>-0.21106310899491437</v>
      </c>
      <c r="E43" s="5">
        <f>+MAX(Quedarse!E43,Pedir!E43,Doblarse!E43,Rendirse!E43)</f>
        <v>-0.16719266083547524</v>
      </c>
      <c r="F43" s="5">
        <f>+MAX(Quedarse!F43,Pedir!F43,Doblarse!F43,Rendirse!F43)</f>
        <v>-0.15369901583000439</v>
      </c>
      <c r="G43" s="5">
        <f>+MAX(Quedarse!G43,Pedir!G43,Doblarse!G43,Rendirse!G43)</f>
        <v>-0.26907287776607752</v>
      </c>
      <c r="H43" s="5">
        <f>+MAX(Quedarse!H43,Pedir!H43,Doblarse!H43,Rendirse!H43)</f>
        <v>-0.32360517609397998</v>
      </c>
      <c r="I43" s="5">
        <f>+MAX(Quedarse!I43,Pedir!I43,Doblarse!I43,Rendirse!I43)</f>
        <v>-0.38715518913686875</v>
      </c>
      <c r="J43" s="5">
        <f>+MAX(Quedarse!J43,Pedir!J43,Doblarse!J43,Rendirse!J43)</f>
        <v>-0.42525420764465277</v>
      </c>
      <c r="K43" s="5">
        <f>+MAX(Quedarse!K43,Pedir!K43,Doblarse!K43,Rendirse!K43)</f>
        <v>-0.3969303161229315</v>
      </c>
      <c r="N43" s="4"/>
      <c r="O43" s="4"/>
      <c r="P43" s="4"/>
      <c r="Q43" s="4"/>
      <c r="R43" s="4"/>
      <c r="S43" s="4"/>
      <c r="T43" s="4"/>
      <c r="U43" s="4"/>
      <c r="V43" s="4"/>
      <c r="W43" s="4"/>
    </row>
    <row r="44" spans="1:23" x14ac:dyDescent="0.3">
      <c r="A44">
        <v>24</v>
      </c>
      <c r="B44" s="5">
        <f>+MAX(Quedarse!B44,Pedir!B44,Doblarse!B44,Rendirse!B44)</f>
        <v>-0.29278372720927726</v>
      </c>
      <c r="C44" s="5">
        <f>+MAX(Quedarse!C44,Pedir!C44,Doblarse!C44,Rendirse!C44)</f>
        <v>-0.2522502292357135</v>
      </c>
      <c r="D44" s="5">
        <f>+MAX(Quedarse!D44,Pedir!D44,Doblarse!D44,Rendirse!D44)</f>
        <v>-0.21106310899491437</v>
      </c>
      <c r="E44" s="5">
        <f>+MAX(Quedarse!E44,Pedir!E44,Doblarse!E44,Rendirse!E44)</f>
        <v>-0.16719266083547524</v>
      </c>
      <c r="F44" s="5">
        <f>+MAX(Quedarse!F44,Pedir!F44,Doblarse!F44,Rendirse!F44)</f>
        <v>-0.15369901583000439</v>
      </c>
      <c r="G44" s="5">
        <f>+MAX(Quedarse!G44,Pedir!G44,Doblarse!G44,Rendirse!G44)</f>
        <v>-0.3212819579256434</v>
      </c>
      <c r="H44" s="5">
        <f>+MAX(Quedarse!H44,Pedir!H44,Doblarse!H44,Rendirse!H44)</f>
        <v>-0.37191909208726709</v>
      </c>
      <c r="I44" s="5">
        <f>+MAX(Quedarse!I44,Pedir!I44,Doblarse!I44,Rendirse!I44)</f>
        <v>-0.43092981848423528</v>
      </c>
      <c r="J44" s="5">
        <f>+MAX(Quedarse!J44,Pedir!J44,Doblarse!J44,Rendirse!J44)</f>
        <v>-0.46630747852717758</v>
      </c>
      <c r="K44" s="5">
        <f>+MAX(Quedarse!K44,Pedir!K44,Doblarse!K44,Rendirse!K44)</f>
        <v>-0.44000672211415065</v>
      </c>
      <c r="N44" s="4"/>
      <c r="O44" s="4"/>
      <c r="P44" s="4"/>
      <c r="Q44" s="4"/>
      <c r="R44" s="4"/>
      <c r="S44" s="4"/>
      <c r="T44" s="4"/>
      <c r="U44" s="4"/>
      <c r="V44" s="4"/>
      <c r="W44" s="4"/>
    </row>
    <row r="45" spans="1:23" x14ac:dyDescent="0.3">
      <c r="A45">
        <v>25</v>
      </c>
      <c r="B45" s="5">
        <f>+MAX(Quedarse!B45,Pedir!B45,Doblarse!B45,Rendirse!B45)</f>
        <v>-0.29278372720927726</v>
      </c>
      <c r="C45" s="5">
        <f>+MAX(Quedarse!C45,Pedir!C45,Doblarse!C45,Rendirse!C45)</f>
        <v>-0.2522502292357135</v>
      </c>
      <c r="D45" s="5">
        <f>+MAX(Quedarse!D45,Pedir!D45,Doblarse!D45,Rendirse!D45)</f>
        <v>-0.21106310899491437</v>
      </c>
      <c r="E45" s="5">
        <f>+MAX(Quedarse!E45,Pedir!E45,Doblarse!E45,Rendirse!E45)</f>
        <v>-0.16719266083547524</v>
      </c>
      <c r="F45" s="5">
        <f>+MAX(Quedarse!F45,Pedir!F45,Doblarse!F45,Rendirse!F45)</f>
        <v>-0.15369901583000439</v>
      </c>
      <c r="G45" s="5">
        <f>+MAX(Quedarse!G45,Pedir!G45,Doblarse!G45,Rendirse!G45)</f>
        <v>-0.36976181807381175</v>
      </c>
      <c r="H45" s="5">
        <f>+MAX(Quedarse!H45,Pedir!H45,Doblarse!H45,Rendirse!H45)</f>
        <v>-0.41678201408103371</v>
      </c>
      <c r="I45" s="5">
        <f>+MAX(Quedarse!I45,Pedir!I45,Doblarse!I45,Rendirse!I45)</f>
        <v>-0.47157768859250421</v>
      </c>
      <c r="J45" s="5">
        <f>+MAX(Quedarse!J45,Pedir!J45,Doblarse!J45,Rendirse!J45)</f>
        <v>-0.5</v>
      </c>
      <c r="K45" s="5">
        <f>+MAX(Quedarse!K45,Pedir!K45,Doblarse!K45,Rendirse!K45)</f>
        <v>-0.4800062419631399</v>
      </c>
      <c r="N45" s="4"/>
      <c r="O45" s="4"/>
      <c r="P45" s="4"/>
      <c r="Q45" s="4"/>
      <c r="R45" s="4"/>
      <c r="S45" s="4"/>
      <c r="T45" s="4"/>
      <c r="U45" s="4"/>
      <c r="V45" s="4"/>
      <c r="W45" s="4"/>
    </row>
    <row r="46" spans="1:23" x14ac:dyDescent="0.3">
      <c r="A46">
        <v>26</v>
      </c>
      <c r="B46" s="5">
        <f>+MAX(Quedarse!B46,Pedir!B46,Doblarse!B46,Rendirse!B46)</f>
        <v>-0.29278372720927726</v>
      </c>
      <c r="C46" s="5">
        <f>+MAX(Quedarse!C46,Pedir!C46,Doblarse!C46,Rendirse!C46)</f>
        <v>-0.2522502292357135</v>
      </c>
      <c r="D46" s="5">
        <f>+MAX(Quedarse!D46,Pedir!D46,Doblarse!D46,Rendirse!D46)</f>
        <v>-0.21106310899491437</v>
      </c>
      <c r="E46" s="5">
        <f>+MAX(Quedarse!E46,Pedir!E46,Doblarse!E46,Rendirse!E46)</f>
        <v>-0.16719266083547524</v>
      </c>
      <c r="F46" s="5">
        <f>+MAX(Quedarse!F46,Pedir!F46,Doblarse!F46,Rendirse!F46)</f>
        <v>-0.15369901583000439</v>
      </c>
      <c r="G46" s="5">
        <f>+MAX(Quedarse!G46,Pedir!G46,Doblarse!G46,Rendirse!G46)</f>
        <v>-0.41477883106853947</v>
      </c>
      <c r="H46" s="5">
        <f>+MAX(Quedarse!H46,Pedir!H46,Doblarse!H46,Rendirse!H46)</f>
        <v>-0.45844044164667419</v>
      </c>
      <c r="I46" s="5">
        <f>+MAX(Quedarse!I46,Pedir!I46,Doblarse!I46,Rendirse!I46)</f>
        <v>-0.5</v>
      </c>
      <c r="J46" s="5">
        <f>+MAX(Quedarse!J46,Pedir!J46,Doblarse!J46,Rendirse!J46)</f>
        <v>-0.5</v>
      </c>
      <c r="K46" s="5">
        <f>+MAX(Quedarse!K46,Pedir!K46,Doblarse!K46,Rendirse!K46)</f>
        <v>-0.5</v>
      </c>
      <c r="N46" s="4"/>
      <c r="O46" s="4"/>
      <c r="P46" s="4"/>
      <c r="Q46" s="4"/>
      <c r="R46" s="4"/>
      <c r="S46" s="4"/>
      <c r="T46" s="4"/>
      <c r="U46" s="4"/>
      <c r="V46" s="4"/>
      <c r="W46" s="4"/>
    </row>
    <row r="47" spans="1:23" x14ac:dyDescent="0.3">
      <c r="A47">
        <v>27</v>
      </c>
      <c r="B47" s="5">
        <f>+MAX(Quedarse!B47,Pedir!B47,Doblarse!B47,Rendirse!B47)</f>
        <v>-0.15297458768154204</v>
      </c>
      <c r="C47" s="5">
        <f>+MAX(Quedarse!C47,Pedir!C47,Doblarse!C47,Rendirse!C47)</f>
        <v>-0.11721624142457365</v>
      </c>
      <c r="D47" s="5">
        <f>+MAX(Quedarse!D47,Pedir!D47,Doblarse!D47,Rendirse!D47)</f>
        <v>-8.0573373145316152E-2</v>
      </c>
      <c r="E47" s="5">
        <f>+MAX(Quedarse!E47,Pedir!E47,Doblarse!E47,Rendirse!E47)</f>
        <v>-4.4941375564924446E-2</v>
      </c>
      <c r="F47" s="5">
        <f>+MAX(Quedarse!F47,Pedir!F47,Doblarse!F47,Rendirse!F47)</f>
        <v>1.1739160673341964E-2</v>
      </c>
      <c r="G47" s="5">
        <f>+MAX(Quedarse!G47,Pedir!G47,Doblarse!G47,Rendirse!G47)</f>
        <v>-0.10680898948269468</v>
      </c>
      <c r="H47" s="5">
        <f>+MAX(Quedarse!H47,Pedir!H47,Doblarse!H47,Rendirse!H47)</f>
        <v>-0.38195097104844711</v>
      </c>
      <c r="I47" s="5">
        <f>+MAX(Quedarse!I47,Pedir!I47,Doblarse!I47,Rendirse!I47)</f>
        <v>-0.42315423964521748</v>
      </c>
      <c r="J47" s="5">
        <f>+MAX(Quedarse!J47,Pedir!J47,Doblarse!J47,Rendirse!J47)</f>
        <v>-0.41972063392881986</v>
      </c>
      <c r="K47" s="5">
        <f>+MAX(Quedarse!K47,Pedir!K47,Doblarse!K47,Rendirse!K47)</f>
        <v>-0.47803347499473703</v>
      </c>
      <c r="N47" s="4"/>
      <c r="O47" s="4"/>
      <c r="P47" s="4"/>
      <c r="Q47" s="4"/>
      <c r="R47" s="4"/>
      <c r="S47" s="4"/>
      <c r="T47" s="4"/>
      <c r="U47" s="4"/>
      <c r="V47" s="4"/>
      <c r="W47" s="4"/>
    </row>
    <row r="48" spans="1:23" x14ac:dyDescent="0.3">
      <c r="A48">
        <v>28</v>
      </c>
      <c r="B48" s="5">
        <f>+MAX(Quedarse!B48,Pedir!B48,Doblarse!B48,Rendirse!B48)</f>
        <v>0.12174190222088771</v>
      </c>
      <c r="C48" s="5">
        <f>+MAX(Quedarse!C48,Pedir!C48,Doblarse!C48,Rendirse!C48)</f>
        <v>0.14830007284131114</v>
      </c>
      <c r="D48" s="5">
        <f>+MAX(Quedarse!D48,Pedir!D48,Doblarse!D48,Rendirse!D48)</f>
        <v>0.17585443719748528</v>
      </c>
      <c r="E48" s="5">
        <f>+MAX(Quedarse!E48,Pedir!E48,Doblarse!E48,Rendirse!E48)</f>
        <v>0.19956119497617719</v>
      </c>
      <c r="F48" s="5">
        <f>+MAX(Quedarse!F48,Pedir!F48,Doblarse!F48,Rendirse!F48)</f>
        <v>0.28344391604689867</v>
      </c>
      <c r="G48" s="5">
        <f>+MAX(Quedarse!G48,Pedir!G48,Doblarse!G48,Rendirse!G48)</f>
        <v>0.3995541673365518</v>
      </c>
      <c r="H48" s="5">
        <f>+MAX(Quedarse!H48,Pedir!H48,Doblarse!H48,Rendirse!H48)</f>
        <v>0.10595134861912359</v>
      </c>
      <c r="I48" s="5">
        <f>+MAX(Quedarse!I48,Pedir!I48,Doblarse!I48,Rendirse!I48)</f>
        <v>-0.18316335667343342</v>
      </c>
      <c r="J48" s="5">
        <f>+MAX(Quedarse!J48,Pedir!J48,Doblarse!J48,Rendirse!J48)</f>
        <v>-0.17830123379648949</v>
      </c>
      <c r="K48" s="5">
        <f>+MAX(Quedarse!K48,Pedir!K48,Doblarse!K48,Rendirse!K48)</f>
        <v>-0.10019887561319057</v>
      </c>
      <c r="N48" s="4"/>
      <c r="O48" s="4"/>
      <c r="P48" s="4"/>
      <c r="Q48" s="4"/>
      <c r="R48" s="4"/>
      <c r="S48" s="4"/>
      <c r="T48" s="4"/>
      <c r="U48" s="4"/>
      <c r="V48" s="4"/>
      <c r="W48" s="4"/>
    </row>
    <row r="49" spans="1:23" x14ac:dyDescent="0.3">
      <c r="A49">
        <v>29</v>
      </c>
      <c r="B49" s="5">
        <f>+MAX(Quedarse!B49,Pedir!B49,Doblarse!B49,Rendirse!B49)</f>
        <v>0.38630468602058993</v>
      </c>
      <c r="C49" s="5">
        <f>+MAX(Quedarse!C49,Pedir!C49,Doblarse!C49,Rendirse!C49)</f>
        <v>0.4043629365977599</v>
      </c>
      <c r="D49" s="5">
        <f>+MAX(Quedarse!D49,Pedir!D49,Doblarse!D49,Rendirse!D49)</f>
        <v>0.42317892482749653</v>
      </c>
      <c r="E49" s="5">
        <f>+MAX(Quedarse!E49,Pedir!E49,Doblarse!E49,Rendirse!E49)</f>
        <v>0.43951210416088371</v>
      </c>
      <c r="F49" s="5">
        <f>+MAX(Quedarse!F49,Pedir!F49,Doblarse!F49,Rendirse!F49)</f>
        <v>0.49597707378731926</v>
      </c>
      <c r="G49" s="5">
        <f>+MAX(Quedarse!G49,Pedir!G49,Doblarse!G49,Rendirse!G49)</f>
        <v>0.6159764957534315</v>
      </c>
      <c r="H49" s="5">
        <f>+MAX(Quedarse!H49,Pedir!H49,Doblarse!H49,Rendirse!H49)</f>
        <v>0.59385366828669439</v>
      </c>
      <c r="I49" s="5">
        <f>+MAX(Quedarse!I49,Pedir!I49,Doblarse!I49,Rendirse!I49)</f>
        <v>0.28759675706758148</v>
      </c>
      <c r="J49" s="5">
        <f>+MAX(Quedarse!J49,Pedir!J49,Doblarse!J49,Rendirse!J49)</f>
        <v>6.3118166335840831E-2</v>
      </c>
      <c r="K49" s="5">
        <f>+MAX(Quedarse!K49,Pedir!K49,Doblarse!K49,Rendirse!K49)</f>
        <v>0.27763572376835594</v>
      </c>
      <c r="N49" s="4"/>
      <c r="O49" s="4"/>
      <c r="P49" s="4"/>
      <c r="Q49" s="4"/>
      <c r="R49" s="4"/>
      <c r="S49" s="4"/>
      <c r="T49" s="4"/>
      <c r="U49" s="4"/>
      <c r="V49" s="4"/>
      <c r="W49" s="4"/>
    </row>
    <row r="50" spans="1:23" x14ac:dyDescent="0.3">
      <c r="A50">
        <v>30</v>
      </c>
      <c r="B50" s="5">
        <f>+MAX(Quedarse!B50,Pedir!B50,Doblarse!B50,Rendirse!B50)</f>
        <v>0.63998657521683877</v>
      </c>
      <c r="C50" s="5">
        <f>+MAX(Quedarse!C50,Pedir!C50,Doblarse!C50,Rendirse!C50)</f>
        <v>0.65027209425148136</v>
      </c>
      <c r="D50" s="5">
        <f>+MAX(Quedarse!D50,Pedir!D50,Doblarse!D50,Rendirse!D50)</f>
        <v>0.66104996194807186</v>
      </c>
      <c r="E50" s="5">
        <f>+MAX(Quedarse!E50,Pedir!E50,Doblarse!E50,Rendirse!E50)</f>
        <v>0.67035969063279999</v>
      </c>
      <c r="F50" s="5">
        <f>+MAX(Quedarse!F50,Pedir!F50,Doblarse!F50,Rendirse!F50)</f>
        <v>0.70395857017134467</v>
      </c>
      <c r="G50" s="5">
        <f>+MAX(Quedarse!G50,Pedir!G50,Doblarse!G50,Rendirse!G50)</f>
        <v>0.77322722653717491</v>
      </c>
      <c r="H50" s="5">
        <f>+MAX(Quedarse!H50,Pedir!H50,Doblarse!H50,Rendirse!H50)</f>
        <v>0.79181515955189841</v>
      </c>
      <c r="I50" s="5">
        <f>+MAX(Quedarse!I50,Pedir!I50,Doblarse!I50,Rendirse!I50)</f>
        <v>0.75835687080859615</v>
      </c>
      <c r="J50" s="5">
        <f>+MAX(Quedarse!J50,Pedir!J50,Doblarse!J50,Rendirse!J50)</f>
        <v>0.55453756646817121</v>
      </c>
      <c r="K50" s="5">
        <f>+MAX(Quedarse!K50,Pedir!K50,Doblarse!K50,Rendirse!K50)</f>
        <v>0.65547032314990239</v>
      </c>
      <c r="N50" s="4"/>
      <c r="O50" s="4"/>
      <c r="P50" s="4"/>
      <c r="Q50" s="4"/>
      <c r="R50" s="4"/>
      <c r="S50" s="4"/>
      <c r="T50" s="4"/>
      <c r="U50" s="4"/>
      <c r="V50" s="4"/>
      <c r="W50" s="4"/>
    </row>
    <row r="51" spans="1:23" x14ac:dyDescent="0.3">
      <c r="A51">
        <v>31</v>
      </c>
      <c r="B51" s="5">
        <f>+MAX(Quedarse!B51,Pedir!B51,Doblarse!B51,Rendirse!B51)</f>
        <v>0.88200651549403997</v>
      </c>
      <c r="C51" s="5">
        <f>+MAX(Quedarse!C51,Pedir!C51,Doblarse!C51,Rendirse!C51)</f>
        <v>0.88530035730174927</v>
      </c>
      <c r="D51" s="5">
        <f>+MAX(Quedarse!D51,Pedir!D51,Doblarse!D51,Rendirse!D51)</f>
        <v>0.88876729296591961</v>
      </c>
      <c r="E51" s="5">
        <f>+MAX(Quedarse!E51,Pedir!E51,Doblarse!E51,Rendirse!E51)</f>
        <v>0.89175382659528035</v>
      </c>
      <c r="F51" s="5">
        <f>+MAX(Quedarse!F51,Pedir!F51,Doblarse!F51,Rendirse!F51)</f>
        <v>0.90283674384258006</v>
      </c>
      <c r="G51" s="5">
        <f>+MAX(Quedarse!G51,Pedir!G51,Doblarse!G51,Rendirse!G51)</f>
        <v>0.92592629596452325</v>
      </c>
      <c r="H51" s="5">
        <f>+MAX(Quedarse!H51,Pedir!H51,Doblarse!H51,Rendirse!H51)</f>
        <v>0.93060505318396614</v>
      </c>
      <c r="I51" s="5">
        <f>+MAX(Quedarse!I51,Pedir!I51,Doblarse!I51,Rendirse!I51)</f>
        <v>0.93917615614724415</v>
      </c>
      <c r="J51" s="5">
        <f>+MAX(Quedarse!J51,Pedir!J51,Doblarse!J51,Rendirse!J51)</f>
        <v>0.96262363326716827</v>
      </c>
      <c r="K51" s="5">
        <f>+MAX(Quedarse!K51,Pedir!K51,Doblarse!K51,Rendirse!K51)</f>
        <v>0.92219381142033785</v>
      </c>
      <c r="N51" s="4"/>
      <c r="O51" s="4"/>
      <c r="P51" s="4"/>
      <c r="Q51" s="4"/>
      <c r="R51" s="4"/>
      <c r="S51" s="4"/>
      <c r="T51" s="4"/>
      <c r="U51" s="4"/>
      <c r="V51" s="4"/>
      <c r="W51" s="4"/>
    </row>
  </sheetData>
  <mergeCells count="1">
    <mergeCell ref="X21:AA28"/>
  </mergeCells>
  <conditionalFormatting sqref="N2:W19">
    <cfRule type="cellIs" dxfId="22" priority="5" operator="equal">
      <formula>"D"</formula>
    </cfRule>
    <cfRule type="cellIs" dxfId="21" priority="6" operator="equal">
      <formula>"Q"</formula>
    </cfRule>
    <cfRule type="cellIs" dxfId="20" priority="7" operator="equal">
      <formula>"P"</formula>
    </cfRule>
    <cfRule type="containsText" dxfId="19" priority="8" operator="containsText" text="R">
      <formula>NOT(ISERROR(SEARCH("R",N2)))</formula>
    </cfRule>
  </conditionalFormatting>
  <conditionalFormatting sqref="N2:W30 N32:W41">
    <cfRule type="cellIs" dxfId="18" priority="10" operator="equal">
      <formula>"Q"</formula>
    </cfRule>
    <cfRule type="cellIs" dxfId="17" priority="11" operator="equal">
      <formula>"P"</formula>
    </cfRule>
  </conditionalFormatting>
  <conditionalFormatting sqref="N2:W41">
    <cfRule type="cellIs" dxfId="16" priority="9" operator="equal">
      <formula>"D"</formula>
    </cfRule>
  </conditionalFormatting>
  <conditionalFormatting sqref="N32:W41">
    <cfRule type="cellIs" dxfId="15" priority="1" operator="equal">
      <formula>"D"</formula>
    </cfRule>
    <cfRule type="cellIs" dxfId="14" priority="2" operator="equal">
      <formula>"Q"</formula>
    </cfRule>
    <cfRule type="cellIs" dxfId="13" priority="3" operator="equal">
      <formula>"P"</formula>
    </cfRule>
    <cfRule type="containsText" dxfId="12" priority="4" operator="containsText" text="R">
      <formula>NOT(ISERROR(SEARCH("R",N32)))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2C93-B1C2-4430-90D6-E352E957A8C1}">
  <sheetPr>
    <tabColor rgb="FF00B0F0"/>
  </sheetPr>
  <dimension ref="A1:K39"/>
  <sheetViews>
    <sheetView topLeftCell="A25" zoomScaleNormal="100" workbookViewId="0"/>
  </sheetViews>
  <sheetFormatPr baseColWidth="10" defaultRowHeight="14.4" x14ac:dyDescent="0.3"/>
  <cols>
    <col min="1" max="1" width="14.44140625" customWidth="1"/>
  </cols>
  <sheetData>
    <row r="1" spans="1:11" x14ac:dyDescent="0.3">
      <c r="A1" t="s">
        <v>8</v>
      </c>
      <c r="B1">
        <v>2</v>
      </c>
      <c r="C1">
        <v>3</v>
      </c>
      <c r="D1">
        <v>4</v>
      </c>
      <c r="E1">
        <v>5</v>
      </c>
      <c r="F1">
        <v>6</v>
      </c>
      <c r="G1">
        <v>7</v>
      </c>
      <c r="H1">
        <v>8</v>
      </c>
      <c r="I1">
        <v>9</v>
      </c>
      <c r="J1">
        <v>10</v>
      </c>
      <c r="K1" t="s">
        <v>5</v>
      </c>
    </row>
    <row r="2" spans="1:11" x14ac:dyDescent="0.3">
      <c r="A2">
        <v>2</v>
      </c>
      <c r="B2" s="6">
        <f>2*(SUM(PQD!B2:B9)+4*PQD!B10+PQD!B33)/13</f>
        <v>-8.8887240897114583E-2</v>
      </c>
      <c r="C2" s="6">
        <f>2*(SUM(PQD!C2:C9)+4*PQD!C10+PQD!C33)/13</f>
        <v>-2.5616130479246414E-2</v>
      </c>
      <c r="D2" s="6">
        <f>2*(SUM(PQD!D2:D9)+4*PQD!D10+PQD!D33)/13</f>
        <v>4.2946629568768907E-2</v>
      </c>
      <c r="E2" s="6">
        <f>2*(SUM(PQD!E2:E9)+4*PQD!E10+PQD!E33)/13</f>
        <v>0.12724982334843896</v>
      </c>
      <c r="F2" s="6">
        <f>2*(SUM(PQD!F2:F9)+4*PQD!F10+PQD!F33)/13</f>
        <v>0.19200082976907301</v>
      </c>
      <c r="G2" s="6">
        <f>2*(SUM(PQD!G2:G9)+4*PQD!G10+PQD!G33)/13</f>
        <v>-7.3993244927046632E-3</v>
      </c>
      <c r="H2" s="6">
        <f>2*(SUM(PQD!H2:H9)+4*PQD!H10+PQD!H33)/13</f>
        <v>-0.1741092318424651</v>
      </c>
      <c r="I2" s="6">
        <f>2*(SUM(PQD!I2:I9)+4*PQD!I10+PQD!I33)/13</f>
        <v>-0.36512119656719894</v>
      </c>
      <c r="J2" s="6">
        <f>2*(SUM(PQD!J2:J9)+4*PQD!J10+PQD!J33)/13</f>
        <v>-0.47473352836952298</v>
      </c>
      <c r="K2" s="6">
        <f>2*(SUM(PQD!K2:K9)+4*PQD!K10+PQD!K33)/13</f>
        <v>-0.40670736629778759</v>
      </c>
    </row>
    <row r="3" spans="1:11" x14ac:dyDescent="0.3">
      <c r="A3">
        <f>+A2+1</f>
        <v>3</v>
      </c>
      <c r="B3" s="6">
        <f>2*(SUM(PQD!B3:B10)+4*PQD!B11+PQD!B34)/13</f>
        <v>-0.13816353305492135</v>
      </c>
      <c r="C3" s="6">
        <f>2*(SUM(PQD!C3:C10)+4*PQD!C11+PQD!C34)/13</f>
        <v>-6.3866434744217354E-2</v>
      </c>
      <c r="D3" s="6">
        <f>2*(SUM(PQD!D3:D10)+4*PQD!D11+PQD!D34)/13</f>
        <v>1.4624872422626991E-2</v>
      </c>
      <c r="E3" s="6">
        <f>2*(SUM(PQD!E3:E10)+4*PQD!E11+PQD!E34)/13</f>
        <v>0.10012967302166556</v>
      </c>
      <c r="F3" s="6">
        <f>2*(SUM(PQD!F3:F10)+4*PQD!F11+PQD!F34)/13</f>
        <v>0.16317661228958927</v>
      </c>
      <c r="G3" s="6">
        <f>2*(SUM(PQD!G3:G10)+4*PQD!G11+PQD!G34)/13</f>
        <v>-6.7760458821693487E-2</v>
      </c>
      <c r="H3" s="6">
        <f>2*(SUM(PQD!H3:H10)+4*PQD!H11+PQD!H34)/13</f>
        <v>-0.22966953759261266</v>
      </c>
      <c r="I3" s="6">
        <f>2*(SUM(PQD!I3:I10)+4*PQD!I11+PQD!I34)/13</f>
        <v>-0.4151801560874307</v>
      </c>
      <c r="J3" s="6">
        <f>2*(SUM(PQD!J3:J10)+4*PQD!J11+PQD!J34)/13</f>
        <v>-0.52139589164919231</v>
      </c>
      <c r="K3" s="6">
        <f>2*(SUM(PQD!K3:K10)+4*PQD!K11+PQD!K34)/13</f>
        <v>-0.45587498581610703</v>
      </c>
    </row>
    <row r="4" spans="1:11" x14ac:dyDescent="0.3">
      <c r="A4">
        <f t="shared" ref="A4:A10" si="0">+A3+1</f>
        <v>4</v>
      </c>
      <c r="B4" s="6">
        <f>2*(SUM(PQD!B4:B11)+4*PQD!B12+PQD!B35)/13</f>
        <v>-0.16694517949705909</v>
      </c>
      <c r="C4" s="6">
        <f>2*(SUM(PQD!C4:C11)+4*PQD!C12+PQD!C35)/13</f>
        <v>-9.1341346785911062E-2</v>
      </c>
      <c r="D4" s="6">
        <f>2*(SUM(PQD!D4:D11)+4*PQD!D12+PQD!D35)/13</f>
        <v>-1.1587386373396152E-2</v>
      </c>
      <c r="E4" s="6">
        <f>2*(SUM(PQD!E4:E11)+4*PQD!E12+PQD!E35)/13</f>
        <v>7.5029905739019076E-2</v>
      </c>
      <c r="F4" s="6">
        <f>2*(SUM(PQD!F4:F11)+4*PQD!F12+PQD!F35)/13</f>
        <v>0.13649484043843013</v>
      </c>
      <c r="G4" s="6">
        <f>2*(SUM(PQD!G4:G11)+4*PQD!G12+PQD!G35)/13</f>
        <v>-0.12944368385790758</v>
      </c>
      <c r="H4" s="6">
        <f>2*(SUM(PQD!H4:H11)+4*PQD!H12+PQD!H35)/13</f>
        <v>-0.28645408161262087</v>
      </c>
      <c r="I4" s="6">
        <f>2*(SUM(PQD!I4:I11)+4*PQD!I12+PQD!I35)/13</f>
        <v>-0.46635926876691303</v>
      </c>
      <c r="J4" s="6">
        <f>2*(SUM(PQD!J4:J11)+4*PQD!J12+PQD!J35)/13</f>
        <v>-0.5691332910255914</v>
      </c>
      <c r="K4" s="6">
        <f>2*(SUM(PQD!K4:K11)+4*PQD!K12+PQD!K35)/13</f>
        <v>-0.50615398880781737</v>
      </c>
    </row>
    <row r="5" spans="1:11" x14ac:dyDescent="0.3">
      <c r="A5">
        <f t="shared" si="0"/>
        <v>5</v>
      </c>
      <c r="B5" s="6">
        <f>2*(SUM(PQD!B5:B12)+4*PQD!B13+PQD!B36)/13</f>
        <v>-0.19354965838671134</v>
      </c>
      <c r="C5" s="6">
        <f>2*(SUM(PQD!C5:C12)+4*PQD!C13+PQD!C36)/13</f>
        <v>-0.11673517270940206</v>
      </c>
      <c r="D5" s="6">
        <f>2*(SUM(PQD!D5:D12)+4*PQD!D13+PQD!D36)/13</f>
        <v>-3.5811474558950833E-2</v>
      </c>
      <c r="E5" s="6">
        <f>2*(SUM(PQD!E5:E12)+4*PQD!E13+PQD!E36)/13</f>
        <v>5.1831817995152574E-2</v>
      </c>
      <c r="F5" s="6">
        <f>2*(SUM(PQD!F5:F12)+4*PQD!F13+PQD!F36)/13</f>
        <v>0.11186133019959017</v>
      </c>
      <c r="G5" s="6">
        <f>2*(SUM(PQD!G5:G12)+4*PQD!G13+PQD!G36)/13</f>
        <v>-0.19178016550927718</v>
      </c>
      <c r="H5" s="6">
        <f>2*(SUM(PQD!H5:H12)+4*PQD!H13+PQD!H36)/13</f>
        <v>-0.34397238409858105</v>
      </c>
      <c r="I5" s="6">
        <f>2*(SUM(PQD!I5:I12)+4*PQD!I13+PQD!I36)/13</f>
        <v>-0.51825701717610018</v>
      </c>
      <c r="J5" s="6">
        <f>2*(SUM(PQD!J5:J12)+4*PQD!J13+PQD!J36)/13</f>
        <v>-0.61756074878418332</v>
      </c>
      <c r="K5" s="6">
        <f>2*(SUM(PQD!K5:K12)+4*PQD!K13+PQD!K36)/13</f>
        <v>-0.55714919510363936</v>
      </c>
    </row>
    <row r="6" spans="1:11" x14ac:dyDescent="0.3">
      <c r="A6">
        <f t="shared" si="0"/>
        <v>6</v>
      </c>
      <c r="B6" s="6">
        <f>2*(SUM(PQD!B6:B13)+4*PQD!B14+PQD!B37)/13</f>
        <v>-0.21863675917925615</v>
      </c>
      <c r="C6" s="6">
        <f>2*(SUM(PQD!C6:C13)+4*PQD!C14+PQD!C37)/13</f>
        <v>-0.14069687420363902</v>
      </c>
      <c r="D6" s="6">
        <f>2*(SUM(PQD!D6:D13)+4*PQD!D14+PQD!D37)/13</f>
        <v>-5.8686830012336946E-2</v>
      </c>
      <c r="E6" s="6">
        <f>2*(SUM(PQD!E6:E13)+4*PQD!E14+PQD!E37)/13</f>
        <v>2.9957812118667451E-2</v>
      </c>
      <c r="F6" s="6">
        <f>2*(SUM(PQD!F6:F13)+4*PQD!F14+PQD!F37)/13</f>
        <v>8.8222334816721898E-2</v>
      </c>
      <c r="G6" s="6">
        <f>2*(SUM(PQD!G6:G13)+4*PQD!G14+PQD!G37)/13</f>
        <v>-0.25675069621437907</v>
      </c>
      <c r="H6" s="6">
        <f>2*(SUM(PQD!H6:H13)+4*PQD!H14+PQD!H37)/13</f>
        <v>-0.40226953893378015</v>
      </c>
      <c r="I6" s="6">
        <f>2*(SUM(PQD!I6:I13)+4*PQD!I14+PQD!I37)/13</f>
        <v>-0.57030831085563416</v>
      </c>
      <c r="J6" s="6">
        <f>2*(SUM(PQD!J6:J13)+4*PQD!J14+PQD!J37)/13</f>
        <v>-0.66623634281105726</v>
      </c>
      <c r="K6" s="6">
        <f>2*(SUM(PQD!K6:K13)+4*PQD!K14+PQD!K37)/13</f>
        <v>-0.60829326195139877</v>
      </c>
    </row>
    <row r="7" spans="1:11" x14ac:dyDescent="0.3">
      <c r="A7">
        <f t="shared" si="0"/>
        <v>7</v>
      </c>
      <c r="B7" s="6">
        <f>2*(SUM(PQD!B7:B14)+4*PQD!B15+PQD!B38)/13</f>
        <v>-0.1554853799924491</v>
      </c>
      <c r="C7" s="6">
        <f>2*(SUM(PQD!C7:C14)+4*PQD!C15+PQD!C38)/13</f>
        <v>-7.9280681995349531E-2</v>
      </c>
      <c r="D7" s="6">
        <f>2*(SUM(PQD!D7:D14)+4*PQD!D15+PQD!D38)/13</f>
        <v>1.103865831753908E-3</v>
      </c>
      <c r="E7" s="6">
        <f>2*(SUM(PQD!E7:E14)+4*PQD!E15+PQD!E38)/13</f>
        <v>8.5247036972990048E-2</v>
      </c>
      <c r="F7" s="6">
        <f>2*(SUM(PQD!F7:F14)+4*PQD!F15+PQD!F38)/13</f>
        <v>0.17260469058419226</v>
      </c>
      <c r="G7" s="6">
        <f>2*(SUM(PQD!G7:G14)+4*PQD!G15+PQD!G38)/13</f>
        <v>-9.0500880901835695E-2</v>
      </c>
      <c r="H7" s="6">
        <f>2*(SUM(PQD!H7:H14)+4*PQD!H15+PQD!H38)/13</f>
        <v>-0.38899531374091001</v>
      </c>
      <c r="I7" s="6">
        <f>2*(SUM(PQD!I7:I14)+4*PQD!I15+PQD!I38)/13</f>
        <v>-0.55575779143393533</v>
      </c>
      <c r="J7" s="6">
        <f>2*(SUM(PQD!J7:J14)+4*PQD!J15+PQD!J38)/13</f>
        <v>-0.62884704485091814</v>
      </c>
      <c r="K7" s="6">
        <f>2*(SUM(PQD!K7:K14)+4*PQD!K15+PQD!K38)/13</f>
        <v>-0.62014330066327394</v>
      </c>
    </row>
    <row r="8" spans="1:11" x14ac:dyDescent="0.3">
      <c r="A8">
        <f t="shared" si="0"/>
        <v>8</v>
      </c>
      <c r="B8" s="6">
        <f>2*(SUM(PQD!B8:B15)+4*PQD!B16+PQD!B39)/13</f>
        <v>1.9285099723172255E-2</v>
      </c>
      <c r="C8" s="6">
        <f>2*(SUM(PQD!C8:C15)+4*PQD!C16+PQD!C39)/13</f>
        <v>8.6887860476253229E-2</v>
      </c>
      <c r="D8" s="6">
        <f>2*(SUM(PQD!D8:D15)+4*PQD!D16+PQD!D39)/13</f>
        <v>0.15656746918613532</v>
      </c>
      <c r="E8" s="6">
        <f>2*(SUM(PQD!E8:E15)+4*PQD!E16+PQD!E39)/13</f>
        <v>0.22831820480547502</v>
      </c>
      <c r="F8" s="6">
        <f>2*(SUM(PQD!F8:F15)+4*PQD!F16+PQD!F39)/13</f>
        <v>0.3255333973851649</v>
      </c>
      <c r="G8" s="6">
        <f>2*(SUM(PQD!G8:G15)+4*PQD!G16+PQD!G39)/13</f>
        <v>0.21152959698650559</v>
      </c>
      <c r="H8" s="6">
        <f>2*(SUM(PQD!H8:H15)+4*PQD!H16+PQD!H39)/13</f>
        <v>-8.7582327609523197E-2</v>
      </c>
      <c r="I8" s="6">
        <f>2*(SUM(PQD!I8:I15)+4*PQD!I16+PQD!I39)/13</f>
        <v>-0.4053995744566174</v>
      </c>
      <c r="J8" s="6">
        <f>2*(SUM(PQD!J8:J15)+4*PQD!J16+PQD!J39)/13</f>
        <v>-0.48948762316092631</v>
      </c>
      <c r="K8" s="6">
        <f>2*(SUM(PQD!K8:K15)+4*PQD!K16+PQD!K39)/13</f>
        <v>-0.39405762114832721</v>
      </c>
    </row>
    <row r="9" spans="1:11" x14ac:dyDescent="0.3">
      <c r="A9">
        <f t="shared" si="0"/>
        <v>9</v>
      </c>
      <c r="B9" s="6">
        <f>2*(SUM(PQD!B9:B16)+4*PQD!B17+PQD!B40)/13</f>
        <v>0.18462902498065631</v>
      </c>
      <c r="C9" s="6">
        <f>2*(SUM(PQD!C9:C16)+4*PQD!C17+PQD!C40)/13</f>
        <v>0.24214017052931303</v>
      </c>
      <c r="D9" s="6">
        <f>2*(SUM(PQD!D9:D16)+4*PQD!D17+PQD!D40)/13</f>
        <v>0.30150334319286637</v>
      </c>
      <c r="E9" s="6">
        <f>2*(SUM(PQD!E9:E16)+4*PQD!E17+PQD!E40)/13</f>
        <v>0.36334825237219065</v>
      </c>
      <c r="F9" s="6">
        <f>2*(SUM(PQD!F9:F16)+4*PQD!F17+PQD!F40)/13</f>
        <v>0.44337460889206304</v>
      </c>
      <c r="G9" s="6">
        <f>2*(SUM(PQD!G9:G16)+4*PQD!G17+PQD!G40)/13</f>
        <v>0.37000371337194804</v>
      </c>
      <c r="H9" s="6">
        <f>2*(SUM(PQD!H9:H16)+4*PQD!H17+PQD!H40)/13</f>
        <v>0.21532327264714252</v>
      </c>
      <c r="I9" s="6">
        <f>2*(SUM(PQD!I9:I16)+4*PQD!I17+PQD!I40)/13</f>
        <v>-9.3659752356483592E-2</v>
      </c>
      <c r="J9" s="6">
        <f>2*(SUM(PQD!J9:J16)+4*PQD!J17+PQD!J40)/13</f>
        <v>-0.29664343180334252</v>
      </c>
      <c r="K9" s="6">
        <f>2*(SUM(PQD!K9:K16)+4*PQD!K17+PQD!K40)/13</f>
        <v>-0.13136155755613241</v>
      </c>
    </row>
    <row r="10" spans="1:11" x14ac:dyDescent="0.3">
      <c r="A10">
        <f t="shared" si="0"/>
        <v>10</v>
      </c>
      <c r="B10" s="6">
        <f>2*(SUM(PQD!B10:B17)+4*PQD!B18+PQD!B41)/13</f>
        <v>0.36499998801808975</v>
      </c>
      <c r="C10" s="6">
        <f>2*(SUM(PQD!C10:C17)+4*PQD!C18+PQD!C41)/13</f>
        <v>0.41217595162788179</v>
      </c>
      <c r="D10" s="6">
        <f>2*(SUM(PQD!D10:D17)+4*PQD!D18+PQD!D41)/13</f>
        <v>0.460940243794354</v>
      </c>
      <c r="E10" s="6">
        <f>2*(SUM(PQD!E10:E17)+4*PQD!E18+PQD!E41)/13</f>
        <v>0.51251710900326775</v>
      </c>
      <c r="F10" s="6">
        <f>2*(SUM(PQD!F10:F17)+4*PQD!F18+PQD!F41)/13</f>
        <v>0.57559016859776868</v>
      </c>
      <c r="G10" s="6">
        <f>2*(SUM(PQD!G10:G17)+4*PQD!G18+PQD!G41)/13</f>
        <v>0.51381748867217314</v>
      </c>
      <c r="H10" s="6">
        <f>2*(SUM(PQD!H10:H17)+4*PQD!H18+PQD!H41)/13</f>
        <v>0.39590741666395224</v>
      </c>
      <c r="I10" s="6">
        <f>2*(SUM(PQD!I10:I17)+4*PQD!I18+PQD!I41)/13</f>
        <v>0.23305918213856772</v>
      </c>
      <c r="J10" s="6">
        <f>2*(SUM(PQD!J10:J17)+4*PQD!J18+PQD!J41)/13</f>
        <v>5.061704608173629E-2</v>
      </c>
      <c r="K10" s="6">
        <f>2*(SUM(PQD!K10:K17)+4*PQD!K18+PQD!K41)/13</f>
        <v>0.16289941589055185</v>
      </c>
    </row>
    <row r="11" spans="1:11" x14ac:dyDescent="0.3">
      <c r="A11" t="s">
        <v>6</v>
      </c>
      <c r="B11" s="6">
        <f>2*(SUM(Quedarse!B32:B40)+4*Quedarse!B41)/13</f>
        <v>0.47064092333946894</v>
      </c>
      <c r="C11" s="6">
        <f>2*(SUM(Quedarse!C32:C40)+4*Quedarse!C41)/13</f>
        <v>0.51779525312221664</v>
      </c>
      <c r="D11" s="6">
        <f>2*(SUM(Quedarse!D32:D40)+4*Quedarse!D41)/13</f>
        <v>0.56604055041797596</v>
      </c>
      <c r="E11" s="6">
        <f>2*(SUM(Quedarse!E32:E40)+4*Quedarse!E41)/13</f>
        <v>0.61469901790902803</v>
      </c>
      <c r="F11" s="6">
        <f>2*(SUM(Quedarse!F32:F40)+4*Quedarse!F41)/13</f>
        <v>0.66738009490756955</v>
      </c>
      <c r="G11" s="6">
        <f>2*(SUM(Quedarse!G32:G40)+4*Quedarse!G41)/13</f>
        <v>0.46288894886429088</v>
      </c>
      <c r="H11" s="6">
        <f>2*(SUM(Quedarse!H32:H40)+4*Quedarse!H41)/13</f>
        <v>0.35069259087031512</v>
      </c>
      <c r="I11" s="6">
        <f>2*(SUM(Quedarse!I32:I40)+4*Quedarse!I41)/13</f>
        <v>0.22778342315245478</v>
      </c>
      <c r="J11" s="6">
        <f>2*(SUM(Quedarse!J32:J40)+4*Quedarse!J41)/13</f>
        <v>0.17968872741114625</v>
      </c>
      <c r="K11" s="6">
        <f>2*(SUM(Quedarse!K32:K40)+4*Quedarse!K41)/13</f>
        <v>0.10906077977909699</v>
      </c>
    </row>
    <row r="13" spans="1:11" x14ac:dyDescent="0.3">
      <c r="A13" t="s">
        <v>7</v>
      </c>
    </row>
    <row r="15" spans="1:11" x14ac:dyDescent="0.3">
      <c r="A15" t="s">
        <v>8</v>
      </c>
      <c r="B15">
        <v>2</v>
      </c>
      <c r="C15">
        <v>3</v>
      </c>
      <c r="D15">
        <v>4</v>
      </c>
      <c r="E15">
        <v>5</v>
      </c>
      <c r="F15">
        <v>6</v>
      </c>
      <c r="G15">
        <v>7</v>
      </c>
      <c r="H15">
        <v>8</v>
      </c>
      <c r="I15">
        <v>9</v>
      </c>
      <c r="J15">
        <v>10</v>
      </c>
      <c r="K15" t="s">
        <v>5</v>
      </c>
    </row>
    <row r="16" spans="1:11" x14ac:dyDescent="0.3">
      <c r="A16">
        <v>2</v>
      </c>
      <c r="B16" s="6">
        <f>+MAX(B2,PQD!B2)</f>
        <v>-8.8887240897114583E-2</v>
      </c>
      <c r="C16" s="6">
        <f>+MAX(C2,PQD!C2)</f>
        <v>-2.5616130479246414E-2</v>
      </c>
      <c r="D16" s="6">
        <f>+MAX(D2,PQD!D2)</f>
        <v>4.2946629568768907E-2</v>
      </c>
      <c r="E16" s="6">
        <f>+MAX(E2,PQD!E2)</f>
        <v>0.12724982334843896</v>
      </c>
      <c r="F16" s="6">
        <f>+MAX(F2,PQD!F2)</f>
        <v>0.19200082976907301</v>
      </c>
      <c r="G16" s="6">
        <f>+MAX(G2,PQD!G2)</f>
        <v>-7.3993244927046632E-3</v>
      </c>
      <c r="H16" s="6">
        <f>+MAX(H2,PQD!H2)</f>
        <v>-0.15933415266020509</v>
      </c>
      <c r="I16" s="6">
        <f>+MAX(I2,PQD!I2)</f>
        <v>-0.24066617915336547</v>
      </c>
      <c r="J16" s="6">
        <f>+MAX(J2,PQD!J2)</f>
        <v>-0.28919791448567511</v>
      </c>
      <c r="K16" s="6">
        <f>+MAX(K2,PQD!K2)</f>
        <v>-0.25307699440390868</v>
      </c>
    </row>
    <row r="17" spans="1:11" x14ac:dyDescent="0.3">
      <c r="A17">
        <f>+A16+1</f>
        <v>3</v>
      </c>
      <c r="B17" s="6">
        <f>+MAX(B3,PQD!B4)</f>
        <v>-0.13816353305492135</v>
      </c>
      <c r="C17" s="6">
        <f>+MAX(C3,PQD!C4)</f>
        <v>-6.3866434744217354E-2</v>
      </c>
      <c r="D17" s="6">
        <f>+MAX(D3,PQD!D4)</f>
        <v>1.4624872422626991E-2</v>
      </c>
      <c r="E17" s="6">
        <f>+MAX(E3,PQD!E4)</f>
        <v>0.10012967302166556</v>
      </c>
      <c r="F17" s="6">
        <f>+MAX(F3,PQD!F4)</f>
        <v>0.16317661228958927</v>
      </c>
      <c r="G17" s="6">
        <f>+MAX(G3,PQD!G4)</f>
        <v>-6.7760458821693487E-2</v>
      </c>
      <c r="H17" s="6">
        <f>+MAX(H3,PQD!H4)</f>
        <v>-0.21724188132078476</v>
      </c>
      <c r="I17" s="6">
        <f>+MAX(I3,PQD!I4)</f>
        <v>-0.29264070019772598</v>
      </c>
      <c r="J17" s="6">
        <f>+MAX(J3,PQD!J4)</f>
        <v>-0.33774944037840804</v>
      </c>
      <c r="K17" s="6">
        <f>+MAX(K3,PQD!K4)</f>
        <v>-0.30414663097569938</v>
      </c>
    </row>
    <row r="18" spans="1:11" x14ac:dyDescent="0.3">
      <c r="A18">
        <f t="shared" ref="A18:A24" si="1">+A17+1</f>
        <v>4</v>
      </c>
      <c r="B18" s="6">
        <f>+MAX(B4,PQD!B6)</f>
        <v>-2.1798188008805668E-2</v>
      </c>
      <c r="C18" s="6">
        <f>+MAX(C4,PQD!C6)</f>
        <v>8.0052625306546651E-3</v>
      </c>
      <c r="D18" s="6">
        <f>+MAX(D4,PQD!D6)</f>
        <v>3.8784473277208811E-2</v>
      </c>
      <c r="E18" s="6">
        <f>+MAX(E4,PQD!E6)</f>
        <v>7.5029905739019076E-2</v>
      </c>
      <c r="F18" s="6">
        <f>+MAX(F4,PQD!F6)</f>
        <v>0.13649484043843013</v>
      </c>
      <c r="G18" s="6">
        <f>+MAX(G4,PQD!G6)</f>
        <v>8.2207439363742862E-2</v>
      </c>
      <c r="H18" s="6">
        <f>+MAX(H4,PQD!H6)</f>
        <v>-5.9898275658656304E-2</v>
      </c>
      <c r="I18" s="6">
        <f>+MAX(I4,PQD!I6)</f>
        <v>-0.21018633199821762</v>
      </c>
      <c r="J18" s="6">
        <f>+MAX(J4,PQD!J6)</f>
        <v>-0.24937508055334259</v>
      </c>
      <c r="K18" s="6">
        <f>+MAX(K4,PQD!K6)</f>
        <v>-0.1970288105741636</v>
      </c>
    </row>
    <row r="19" spans="1:11" x14ac:dyDescent="0.3">
      <c r="A19">
        <f t="shared" si="1"/>
        <v>5</v>
      </c>
      <c r="B19" s="6">
        <f>+MAX(B5,PQD!B8)</f>
        <v>0.3589394124422991</v>
      </c>
      <c r="C19" s="6">
        <f>+MAX(C5,PQD!C8)</f>
        <v>0.40932067017593915</v>
      </c>
      <c r="D19" s="6">
        <f>+MAX(D5,PQD!D8)</f>
        <v>0.460940243794354</v>
      </c>
      <c r="E19" s="6">
        <f>+MAX(E5,PQD!E8)</f>
        <v>0.51251710900326775</v>
      </c>
      <c r="F19" s="6">
        <f>+MAX(F5,PQD!F8)</f>
        <v>0.57559016859776868</v>
      </c>
      <c r="G19" s="6">
        <f>+MAX(G5,PQD!G8)</f>
        <v>0.39241245528243773</v>
      </c>
      <c r="H19" s="6">
        <f>+MAX(H5,PQD!H8)</f>
        <v>0.28663571688628381</v>
      </c>
      <c r="I19" s="6">
        <f>+MAX(I5,PQD!I8)</f>
        <v>0.14432836838077112</v>
      </c>
      <c r="J19" s="6">
        <f>+MAX(J5,PQD!J8)</f>
        <v>2.5308523040868145E-2</v>
      </c>
      <c r="K19" s="6">
        <f>+MAX(K5,PQD!K8)</f>
        <v>8.1449707945275923E-2</v>
      </c>
    </row>
    <row r="20" spans="1:11" x14ac:dyDescent="0.3">
      <c r="A20">
        <f t="shared" si="1"/>
        <v>6</v>
      </c>
      <c r="B20" s="6">
        <f>+MAX(B6,PQD!B10)</f>
        <v>-0.21863675917925615</v>
      </c>
      <c r="C20" s="6">
        <f>+MAX(C6,PQD!C10)</f>
        <v>-0.14069687420363902</v>
      </c>
      <c r="D20" s="6">
        <f>+MAX(D6,PQD!D10)</f>
        <v>-5.8686830012336946E-2</v>
      </c>
      <c r="E20" s="6">
        <f>+MAX(E6,PQD!E10)</f>
        <v>2.9957812118667451E-2</v>
      </c>
      <c r="F20" s="6">
        <f>+MAX(F6,PQD!F10)</f>
        <v>8.8222334816721898E-2</v>
      </c>
      <c r="G20" s="6">
        <f>+MAX(G6,PQD!G10)</f>
        <v>-0.21284771451731427</v>
      </c>
      <c r="H20" s="6">
        <f>+MAX(H6,PQD!H10)</f>
        <v>-0.27157480502428616</v>
      </c>
      <c r="I20" s="6">
        <f>+MAX(I6,PQD!I10)</f>
        <v>-0.3400132806089356</v>
      </c>
      <c r="J20" s="6">
        <f>+MAX(J6,PQD!J10)</f>
        <v>-0.38104299284808757</v>
      </c>
      <c r="K20" s="6">
        <f>+MAX(K6,PQD!K10)</f>
        <v>-0.35054034044008009</v>
      </c>
    </row>
    <row r="21" spans="1:11" x14ac:dyDescent="0.3">
      <c r="A21">
        <f t="shared" si="1"/>
        <v>7</v>
      </c>
      <c r="B21" s="6">
        <f>+MAX(B7,PQD!B12)</f>
        <v>-0.1554853799924491</v>
      </c>
      <c r="C21" s="6">
        <f>+MAX(C7,PQD!C12)</f>
        <v>-7.9280681995349531E-2</v>
      </c>
      <c r="D21" s="6">
        <f>+MAX(D7,PQD!D12)</f>
        <v>1.103865831753908E-3</v>
      </c>
      <c r="E21" s="6">
        <f>+MAX(E7,PQD!E12)</f>
        <v>8.5247036972990048E-2</v>
      </c>
      <c r="F21" s="6">
        <f>+MAX(F7,PQD!F12)</f>
        <v>0.17260469058419226</v>
      </c>
      <c r="G21" s="6">
        <f>+MAX(G7,PQD!G12)</f>
        <v>-9.0500880901835695E-2</v>
      </c>
      <c r="H21" s="6">
        <f>+MAX(H7,PQD!H12)</f>
        <v>-0.37191909208726709</v>
      </c>
      <c r="I21" s="6">
        <f>+MAX(I7,PQD!I12)</f>
        <v>-0.43092981848423528</v>
      </c>
      <c r="J21" s="6">
        <f>+MAX(J7,PQD!J12)</f>
        <v>-0.46630747852717758</v>
      </c>
      <c r="K21" s="6">
        <f>+MAX(K7,PQD!K12)</f>
        <v>-0.44000672211415065</v>
      </c>
    </row>
    <row r="22" spans="1:11" x14ac:dyDescent="0.3">
      <c r="A22">
        <f t="shared" si="1"/>
        <v>8</v>
      </c>
      <c r="B22" s="6">
        <f>+MAX(B8,PQD!B14)</f>
        <v>1.9285099723172255E-2</v>
      </c>
      <c r="C22" s="6">
        <f>+MAX(C8,PQD!C14)</f>
        <v>8.6887860476253229E-2</v>
      </c>
      <c r="D22" s="6">
        <f>+MAX(D8,PQD!D14)</f>
        <v>0.15656746918613532</v>
      </c>
      <c r="E22" s="6">
        <f>+MAX(E8,PQD!E14)</f>
        <v>0.22831820480547502</v>
      </c>
      <c r="F22" s="6">
        <f>+MAX(F8,PQD!F14)</f>
        <v>0.3255333973851649</v>
      </c>
      <c r="G22" s="6">
        <f>+MAX(G8,PQD!G14)</f>
        <v>0.21152959698650559</v>
      </c>
      <c r="H22" s="6">
        <f>+MAX(H8,PQD!H14)</f>
        <v>-8.7582327609523197E-2</v>
      </c>
      <c r="I22" s="6">
        <f>+MAX(I8,PQD!I14)</f>
        <v>-0.4053995744566174</v>
      </c>
      <c r="J22" s="6">
        <f>+MAX(J8,PQD!J14)</f>
        <v>-0.48948762316092631</v>
      </c>
      <c r="K22" s="6">
        <f>+MAX(K8,PQD!K14)</f>
        <v>-0.39405762114832721</v>
      </c>
    </row>
    <row r="23" spans="1:11" x14ac:dyDescent="0.3">
      <c r="A23">
        <f t="shared" si="1"/>
        <v>9</v>
      </c>
      <c r="B23" s="6">
        <f>+MAX(B9,PQD!B16)</f>
        <v>0.18462902498065631</v>
      </c>
      <c r="C23" s="6">
        <f>+MAX(C9,PQD!C16)</f>
        <v>0.24214017052931303</v>
      </c>
      <c r="D23" s="6">
        <f>+MAX(D9,PQD!D16)</f>
        <v>0.30150334319286637</v>
      </c>
      <c r="E23" s="6">
        <f>+MAX(E9,PQD!E16)</f>
        <v>0.36334825237219065</v>
      </c>
      <c r="F23" s="6">
        <f>+MAX(F9,PQD!F16)</f>
        <v>0.44337460889206304</v>
      </c>
      <c r="G23" s="6">
        <f>+MAX(G9,PQD!G16)</f>
        <v>0.3995541673365518</v>
      </c>
      <c r="H23" s="6">
        <f>+MAX(H9,PQD!H16)</f>
        <v>0.21532327264714252</v>
      </c>
      <c r="I23" s="6">
        <f>+MAX(I9,PQD!I16)</f>
        <v>-9.3659752356483592E-2</v>
      </c>
      <c r="J23" s="6">
        <f>+MAX(J9,PQD!J16)</f>
        <v>-0.17830123379648949</v>
      </c>
      <c r="K23" s="6">
        <f>+MAX(K9,PQD!K16)</f>
        <v>-0.10019887561319057</v>
      </c>
    </row>
    <row r="24" spans="1:11" x14ac:dyDescent="0.3">
      <c r="A24">
        <f t="shared" si="1"/>
        <v>10</v>
      </c>
      <c r="B24" s="6">
        <f>+MAX(B10,PQD!B18)</f>
        <v>0.63998657521683877</v>
      </c>
      <c r="C24" s="6">
        <f>+MAX(C10,PQD!C18)</f>
        <v>0.65027209425148136</v>
      </c>
      <c r="D24" s="6">
        <f>+MAX(D10,PQD!D18)</f>
        <v>0.66104996194807186</v>
      </c>
      <c r="E24" s="6">
        <f>+MAX(E10,PQD!E18)</f>
        <v>0.67035969063279999</v>
      </c>
      <c r="F24" s="6">
        <f>+MAX(F10,PQD!F18)</f>
        <v>0.70395857017134467</v>
      </c>
      <c r="G24" s="6">
        <f>+MAX(G10,PQD!G18)</f>
        <v>0.77322722653717491</v>
      </c>
      <c r="H24" s="6">
        <f>+MAX(H10,PQD!H18)</f>
        <v>0.79181515955189841</v>
      </c>
      <c r="I24" s="6">
        <f>+MAX(I10,PQD!I18)</f>
        <v>0.75835687080859615</v>
      </c>
      <c r="J24" s="6">
        <f>+MAX(J10,PQD!J18)</f>
        <v>0.55453756646817121</v>
      </c>
      <c r="K24" s="6">
        <f>+MAX(K10,PQD!K18)</f>
        <v>0.65547032314990239</v>
      </c>
    </row>
    <row r="25" spans="1:11" x14ac:dyDescent="0.3">
      <c r="A25" t="s">
        <v>6</v>
      </c>
      <c r="B25" s="6">
        <f>+MAX(B11,PQD!B32)</f>
        <v>0.47064092333946894</v>
      </c>
      <c r="C25" s="6">
        <f>+MAX(C11,PQD!C32)</f>
        <v>0.51779525312221664</v>
      </c>
      <c r="D25" s="6">
        <f>+MAX(D11,PQD!D32)</f>
        <v>0.56604055041797596</v>
      </c>
      <c r="E25" s="6">
        <f>+MAX(E11,PQD!E32)</f>
        <v>0.61469901790902803</v>
      </c>
      <c r="F25" s="6">
        <f>+MAX(F11,PQD!F32)</f>
        <v>0.66738009490756955</v>
      </c>
      <c r="G25" s="6">
        <f>+MAX(G11,PQD!G32)</f>
        <v>0.46288894886429088</v>
      </c>
      <c r="H25" s="6">
        <f>+MAX(H11,PQD!H32)</f>
        <v>0.35069259087031512</v>
      </c>
      <c r="I25" s="6">
        <f>+MAX(I11,PQD!I32)</f>
        <v>0.22778342315245478</v>
      </c>
      <c r="J25" s="6">
        <f>+MAX(J11,PQD!J32)</f>
        <v>0.17968872741114625</v>
      </c>
      <c r="K25" s="6">
        <f>+MAX(K11,PQD!K32)</f>
        <v>0.10906077977909699</v>
      </c>
    </row>
    <row r="27" spans="1:11" x14ac:dyDescent="0.3">
      <c r="A27" s="11" t="s">
        <v>9</v>
      </c>
    </row>
    <row r="29" spans="1:11" x14ac:dyDescent="0.3">
      <c r="A29" t="s">
        <v>8</v>
      </c>
      <c r="B29">
        <v>2</v>
      </c>
      <c r="C29">
        <v>3</v>
      </c>
      <c r="D29">
        <v>4</v>
      </c>
      <c r="E29">
        <v>5</v>
      </c>
      <c r="F29">
        <v>6</v>
      </c>
      <c r="G29">
        <v>7</v>
      </c>
      <c r="H29">
        <v>8</v>
      </c>
      <c r="I29">
        <v>9</v>
      </c>
      <c r="J29">
        <v>10</v>
      </c>
      <c r="K29" t="s">
        <v>5</v>
      </c>
    </row>
    <row r="30" spans="1:11" x14ac:dyDescent="0.3">
      <c r="A30">
        <v>2</v>
      </c>
      <c r="B30" s="8" t="str">
        <f>+IF(B16=B2,"S","N")</f>
        <v>S</v>
      </c>
      <c r="C30" s="8" t="str">
        <f t="shared" ref="C30:K30" si="2">+IF(C16=C2,"S","N")</f>
        <v>S</v>
      </c>
      <c r="D30" s="8" t="str">
        <f t="shared" si="2"/>
        <v>S</v>
      </c>
      <c r="E30" s="8" t="str">
        <f t="shared" si="2"/>
        <v>S</v>
      </c>
      <c r="F30" s="8" t="str">
        <f t="shared" si="2"/>
        <v>S</v>
      </c>
      <c r="G30" s="8" t="str">
        <f t="shared" si="2"/>
        <v>S</v>
      </c>
      <c r="H30" s="8" t="str">
        <f t="shared" si="2"/>
        <v>N</v>
      </c>
      <c r="I30" s="8" t="str">
        <f t="shared" si="2"/>
        <v>N</v>
      </c>
      <c r="J30" s="8" t="str">
        <f t="shared" si="2"/>
        <v>N</v>
      </c>
      <c r="K30" s="8" t="str">
        <f t="shared" si="2"/>
        <v>N</v>
      </c>
    </row>
    <row r="31" spans="1:11" x14ac:dyDescent="0.3">
      <c r="A31">
        <f>+A30+1</f>
        <v>3</v>
      </c>
      <c r="B31" s="8" t="str">
        <f t="shared" ref="B31:K31" si="3">+IF(B17=B3,"S","N")</f>
        <v>S</v>
      </c>
      <c r="C31" s="8" t="str">
        <f t="shared" si="3"/>
        <v>S</v>
      </c>
      <c r="D31" s="8" t="str">
        <f t="shared" si="3"/>
        <v>S</v>
      </c>
      <c r="E31" s="8" t="str">
        <f t="shared" si="3"/>
        <v>S</v>
      </c>
      <c r="F31" s="8" t="str">
        <f t="shared" si="3"/>
        <v>S</v>
      </c>
      <c r="G31" s="8" t="str">
        <f t="shared" si="3"/>
        <v>S</v>
      </c>
      <c r="H31" s="8" t="str">
        <f t="shared" si="3"/>
        <v>N</v>
      </c>
      <c r="I31" s="8" t="str">
        <f t="shared" si="3"/>
        <v>N</v>
      </c>
      <c r="J31" s="8" t="str">
        <f t="shared" si="3"/>
        <v>N</v>
      </c>
      <c r="K31" s="8" t="str">
        <f t="shared" si="3"/>
        <v>N</v>
      </c>
    </row>
    <row r="32" spans="1:11" x14ac:dyDescent="0.3">
      <c r="A32">
        <f t="shared" ref="A32:A38" si="4">+A31+1</f>
        <v>4</v>
      </c>
      <c r="B32" s="8" t="str">
        <f t="shared" ref="B32:K32" si="5">+IF(B18=B4,"S","N")</f>
        <v>N</v>
      </c>
      <c r="C32" s="8" t="str">
        <f t="shared" si="5"/>
        <v>N</v>
      </c>
      <c r="D32" s="8" t="str">
        <f t="shared" si="5"/>
        <v>N</v>
      </c>
      <c r="E32" s="8" t="str">
        <f t="shared" si="5"/>
        <v>S</v>
      </c>
      <c r="F32" s="8" t="str">
        <f t="shared" si="5"/>
        <v>S</v>
      </c>
      <c r="G32" s="8" t="str">
        <f t="shared" si="5"/>
        <v>N</v>
      </c>
      <c r="H32" s="8" t="str">
        <f t="shared" si="5"/>
        <v>N</v>
      </c>
      <c r="I32" s="8" t="str">
        <f t="shared" si="5"/>
        <v>N</v>
      </c>
      <c r="J32" s="8" t="str">
        <f t="shared" si="5"/>
        <v>N</v>
      </c>
      <c r="K32" s="8" t="str">
        <f t="shared" si="5"/>
        <v>N</v>
      </c>
    </row>
    <row r="33" spans="1:11" x14ac:dyDescent="0.3">
      <c r="A33">
        <f t="shared" si="4"/>
        <v>5</v>
      </c>
      <c r="B33" s="8" t="str">
        <f t="shared" ref="B33:K33" si="6">+IF(B19=B5,"S","N")</f>
        <v>N</v>
      </c>
      <c r="C33" s="8" t="str">
        <f t="shared" si="6"/>
        <v>N</v>
      </c>
      <c r="D33" s="8" t="str">
        <f t="shared" si="6"/>
        <v>N</v>
      </c>
      <c r="E33" s="8" t="str">
        <f t="shared" si="6"/>
        <v>N</v>
      </c>
      <c r="F33" s="8" t="str">
        <f t="shared" si="6"/>
        <v>N</v>
      </c>
      <c r="G33" s="8" t="str">
        <f t="shared" si="6"/>
        <v>N</v>
      </c>
      <c r="H33" s="8" t="str">
        <f t="shared" si="6"/>
        <v>N</v>
      </c>
      <c r="I33" s="8" t="str">
        <f t="shared" si="6"/>
        <v>N</v>
      </c>
      <c r="J33" s="8" t="str">
        <f t="shared" si="6"/>
        <v>N</v>
      </c>
      <c r="K33" s="8" t="str">
        <f t="shared" si="6"/>
        <v>N</v>
      </c>
    </row>
    <row r="34" spans="1:11" x14ac:dyDescent="0.3">
      <c r="A34">
        <f t="shared" si="4"/>
        <v>6</v>
      </c>
      <c r="B34" s="8" t="str">
        <f t="shared" ref="B34:K34" si="7">+IF(B20=B6,"S","N")</f>
        <v>S</v>
      </c>
      <c r="C34" s="8" t="str">
        <f t="shared" si="7"/>
        <v>S</v>
      </c>
      <c r="D34" s="8" t="str">
        <f t="shared" si="7"/>
        <v>S</v>
      </c>
      <c r="E34" s="8" t="str">
        <f t="shared" si="7"/>
        <v>S</v>
      </c>
      <c r="F34" s="8" t="str">
        <f t="shared" si="7"/>
        <v>S</v>
      </c>
      <c r="G34" s="8" t="str">
        <f t="shared" si="7"/>
        <v>N</v>
      </c>
      <c r="H34" s="8" t="str">
        <f t="shared" si="7"/>
        <v>N</v>
      </c>
      <c r="I34" s="8" t="str">
        <f t="shared" si="7"/>
        <v>N</v>
      </c>
      <c r="J34" s="8" t="str">
        <f t="shared" si="7"/>
        <v>N</v>
      </c>
      <c r="K34" s="8" t="str">
        <f t="shared" si="7"/>
        <v>N</v>
      </c>
    </row>
    <row r="35" spans="1:11" x14ac:dyDescent="0.3">
      <c r="A35">
        <f t="shared" si="4"/>
        <v>7</v>
      </c>
      <c r="B35" s="8" t="str">
        <f t="shared" ref="B35:K35" si="8">+IF(B21=B7,"S","N")</f>
        <v>S</v>
      </c>
      <c r="C35" s="8" t="str">
        <f t="shared" si="8"/>
        <v>S</v>
      </c>
      <c r="D35" s="8" t="str">
        <f t="shared" si="8"/>
        <v>S</v>
      </c>
      <c r="E35" s="8" t="str">
        <f t="shared" si="8"/>
        <v>S</v>
      </c>
      <c r="F35" s="8" t="str">
        <f t="shared" si="8"/>
        <v>S</v>
      </c>
      <c r="G35" s="8" t="str">
        <f t="shared" si="8"/>
        <v>S</v>
      </c>
      <c r="H35" s="8" t="str">
        <f t="shared" si="8"/>
        <v>N</v>
      </c>
      <c r="I35" s="8" t="str">
        <f t="shared" si="8"/>
        <v>N</v>
      </c>
      <c r="J35" s="8" t="str">
        <f t="shared" si="8"/>
        <v>N</v>
      </c>
      <c r="K35" s="8" t="str">
        <f t="shared" si="8"/>
        <v>N</v>
      </c>
    </row>
    <row r="36" spans="1:11" x14ac:dyDescent="0.3">
      <c r="A36">
        <f t="shared" si="4"/>
        <v>8</v>
      </c>
      <c r="B36" s="8" t="str">
        <f t="shared" ref="B36:K36" si="9">+IF(B22=B8,"S","N")</f>
        <v>S</v>
      </c>
      <c r="C36" s="8" t="str">
        <f t="shared" si="9"/>
        <v>S</v>
      </c>
      <c r="D36" s="8" t="str">
        <f t="shared" si="9"/>
        <v>S</v>
      </c>
      <c r="E36" s="8" t="str">
        <f t="shared" si="9"/>
        <v>S</v>
      </c>
      <c r="F36" s="8" t="str">
        <f t="shared" si="9"/>
        <v>S</v>
      </c>
      <c r="G36" s="8" t="str">
        <f t="shared" si="9"/>
        <v>S</v>
      </c>
      <c r="H36" s="8" t="str">
        <f t="shared" si="9"/>
        <v>S</v>
      </c>
      <c r="I36" s="8" t="str">
        <f t="shared" si="9"/>
        <v>S</v>
      </c>
      <c r="J36" s="8" t="str">
        <f>+IF(J22=J8,"S","N")</f>
        <v>S</v>
      </c>
      <c r="K36" s="8" t="str">
        <f t="shared" si="9"/>
        <v>S</v>
      </c>
    </row>
    <row r="37" spans="1:11" x14ac:dyDescent="0.3">
      <c r="A37">
        <f t="shared" si="4"/>
        <v>9</v>
      </c>
      <c r="B37" s="8" t="str">
        <f t="shared" ref="B37:K37" si="10">+IF(B23=B9,"S","N")</f>
        <v>S</v>
      </c>
      <c r="C37" s="8" t="str">
        <f t="shared" si="10"/>
        <v>S</v>
      </c>
      <c r="D37" s="8" t="str">
        <f t="shared" si="10"/>
        <v>S</v>
      </c>
      <c r="E37" s="8" t="str">
        <f t="shared" si="10"/>
        <v>S</v>
      </c>
      <c r="F37" s="8" t="str">
        <f t="shared" si="10"/>
        <v>S</v>
      </c>
      <c r="G37" s="8" t="str">
        <f t="shared" si="10"/>
        <v>N</v>
      </c>
      <c r="H37" s="8" t="str">
        <f t="shared" si="10"/>
        <v>S</v>
      </c>
      <c r="I37" s="8" t="str">
        <f t="shared" si="10"/>
        <v>S</v>
      </c>
      <c r="J37" s="8" t="str">
        <f t="shared" si="10"/>
        <v>N</v>
      </c>
      <c r="K37" s="8" t="str">
        <f t="shared" si="10"/>
        <v>N</v>
      </c>
    </row>
    <row r="38" spans="1:11" x14ac:dyDescent="0.3">
      <c r="A38">
        <f t="shared" si="4"/>
        <v>10</v>
      </c>
      <c r="B38" s="8" t="str">
        <f t="shared" ref="B38:K38" si="11">+IF(B24=B10,"S","N")</f>
        <v>N</v>
      </c>
      <c r="C38" s="8" t="str">
        <f t="shared" si="11"/>
        <v>N</v>
      </c>
      <c r="D38" s="8" t="str">
        <f t="shared" si="11"/>
        <v>N</v>
      </c>
      <c r="E38" s="8" t="str">
        <f t="shared" si="11"/>
        <v>N</v>
      </c>
      <c r="F38" s="8" t="str">
        <f t="shared" si="11"/>
        <v>N</v>
      </c>
      <c r="G38" s="8" t="str">
        <f t="shared" si="11"/>
        <v>N</v>
      </c>
      <c r="H38" s="8" t="str">
        <f t="shared" si="11"/>
        <v>N</v>
      </c>
      <c r="I38" s="8" t="str">
        <f t="shared" si="11"/>
        <v>N</v>
      </c>
      <c r="J38" s="8" t="str">
        <f t="shared" si="11"/>
        <v>N</v>
      </c>
      <c r="K38" s="8" t="str">
        <f t="shared" si="11"/>
        <v>N</v>
      </c>
    </row>
    <row r="39" spans="1:11" x14ac:dyDescent="0.3">
      <c r="A39" t="s">
        <v>6</v>
      </c>
      <c r="B39" s="8" t="str">
        <f t="shared" ref="B39:K39" si="12">+IF(B25=B11,"S","N")</f>
        <v>S</v>
      </c>
      <c r="C39" s="8" t="str">
        <f t="shared" si="12"/>
        <v>S</v>
      </c>
      <c r="D39" s="8" t="str">
        <f t="shared" si="12"/>
        <v>S</v>
      </c>
      <c r="E39" s="8" t="str">
        <f t="shared" si="12"/>
        <v>S</v>
      </c>
      <c r="F39" s="8" t="str">
        <f t="shared" si="12"/>
        <v>S</v>
      </c>
      <c r="G39" s="8" t="str">
        <f t="shared" si="12"/>
        <v>S</v>
      </c>
      <c r="H39" s="8" t="str">
        <f t="shared" si="12"/>
        <v>S</v>
      </c>
      <c r="I39" s="8" t="str">
        <f t="shared" si="12"/>
        <v>S</v>
      </c>
      <c r="J39" s="8" t="str">
        <f t="shared" si="12"/>
        <v>S</v>
      </c>
      <c r="K39" s="8" t="str">
        <f t="shared" si="12"/>
        <v>S</v>
      </c>
    </row>
  </sheetData>
  <conditionalFormatting sqref="B30:K39">
    <cfRule type="cellIs" dxfId="11" priority="1" operator="equal">
      <formula>"S"</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E372-5BE8-45FD-B702-F2363818823E}">
  <sheetPr>
    <tabColor rgb="FF00B0F0"/>
  </sheetPr>
  <dimension ref="A1:AA51"/>
  <sheetViews>
    <sheetView zoomScale="70" zoomScaleNormal="70" workbookViewId="0"/>
  </sheetViews>
  <sheetFormatPr baseColWidth="10" defaultRowHeight="14.4" x14ac:dyDescent="0.3"/>
  <cols>
    <col min="8" max="8" width="11.88671875" customWidth="1"/>
    <col min="14" max="23" width="3.88671875" customWidth="1"/>
  </cols>
  <sheetData>
    <row r="1" spans="1:23" x14ac:dyDescent="0.3">
      <c r="A1" t="s">
        <v>4</v>
      </c>
      <c r="B1">
        <v>2</v>
      </c>
      <c r="C1">
        <v>3</v>
      </c>
      <c r="D1">
        <v>4</v>
      </c>
      <c r="E1">
        <v>5</v>
      </c>
      <c r="F1">
        <v>6</v>
      </c>
      <c r="G1">
        <v>7</v>
      </c>
      <c r="H1">
        <v>8</v>
      </c>
      <c r="I1">
        <v>9</v>
      </c>
      <c r="J1">
        <v>10</v>
      </c>
      <c r="K1" t="s">
        <v>5</v>
      </c>
      <c r="M1" t="s">
        <v>4</v>
      </c>
      <c r="N1">
        <v>2</v>
      </c>
      <c r="O1">
        <v>3</v>
      </c>
      <c r="P1">
        <v>4</v>
      </c>
      <c r="Q1">
        <v>5</v>
      </c>
      <c r="R1">
        <v>6</v>
      </c>
      <c r="S1">
        <v>7</v>
      </c>
      <c r="T1">
        <v>8</v>
      </c>
      <c r="U1">
        <v>9</v>
      </c>
      <c r="V1">
        <v>10</v>
      </c>
      <c r="W1" t="s">
        <v>5</v>
      </c>
    </row>
    <row r="2" spans="1:23" x14ac:dyDescent="0.3">
      <c r="A2">
        <v>4</v>
      </c>
      <c r="B2" s="4">
        <f>+MAX(Quedarse!B2,Pedir!B2,Doblarse!B2)</f>
        <v>-0.11491332761892134</v>
      </c>
      <c r="C2" s="4">
        <f>+MAX(Quedarse!C2,Pedir!C2,Doblarse!C2)</f>
        <v>-8.2613314299744375E-2</v>
      </c>
      <c r="D2" s="4">
        <f>+MAX(Quedarse!D2,Pedir!D2,Doblarse!D2)</f>
        <v>-4.9367420106916908E-2</v>
      </c>
      <c r="E2" s="4">
        <f>+MAX(Quedarse!E2,Pedir!E2,Doblarse!E2)</f>
        <v>-1.2379926519926384E-2</v>
      </c>
      <c r="F2" s="4">
        <f>+MAX(Quedarse!F2,Pedir!F2,Doblarse!F2)</f>
        <v>1.1130417280979889E-2</v>
      </c>
      <c r="G2" s="4">
        <f>+MAX(Quedarse!G2,Pedir!G2,Doblarse!G2)</f>
        <v>-8.8279201058463722E-2</v>
      </c>
      <c r="H2" s="4">
        <f>+MAX(Quedarse!H2,Pedir!H2,Doblarse!H2)</f>
        <v>-0.15933415266020509</v>
      </c>
      <c r="I2" s="4">
        <f>+MAX(Quedarse!I2,Pedir!I2,Doblarse!I2)</f>
        <v>-0.24066617915336547</v>
      </c>
      <c r="J2" s="4">
        <f>+MAX(Quedarse!J2,Pedir!J2,Doblarse!J2)</f>
        <v>-0.28919791448567511</v>
      </c>
      <c r="K2" s="4">
        <f>+MAX(Quedarse!K2,Pedir!K2,Doblarse!K2)</f>
        <v>-0.25307699440390868</v>
      </c>
      <c r="M2">
        <v>4</v>
      </c>
      <c r="N2" s="7" t="str">
        <f>+IF(B2=Quedarse!B2,"Q",IF(B2=Doblarse!B2,"D","P"))</f>
        <v>P</v>
      </c>
      <c r="O2" s="7" t="str">
        <f>+IF(C2=Quedarse!C2,"Q",IF(C2=Doblarse!C2,"D","P"))</f>
        <v>P</v>
      </c>
      <c r="P2" s="7" t="str">
        <f>+IF(D2=Quedarse!D2,"Q",IF(D2=Doblarse!D2,"D","P"))</f>
        <v>P</v>
      </c>
      <c r="Q2" s="7" t="str">
        <f>+IF(E2=Quedarse!E2,"Q",IF(E2=Doblarse!E2,"D","P"))</f>
        <v>P</v>
      </c>
      <c r="R2" s="7" t="str">
        <f>+IF(F2=Quedarse!F2,"Q",IF(F2=Doblarse!F2,"D","P"))</f>
        <v>P</v>
      </c>
      <c r="S2" s="7" t="str">
        <f>+IF(G2=Quedarse!G2,"Q",IF(G2=Doblarse!G2,"D","P"))</f>
        <v>P</v>
      </c>
      <c r="T2" s="7" t="str">
        <f>+IF(H2=Quedarse!H2,"Q",IF(H2=Doblarse!H2,"D","P"))</f>
        <v>P</v>
      </c>
      <c r="U2" s="7" t="str">
        <f>+IF(I2=Quedarse!I2,"Q",IF(I2=Doblarse!I2,"D","P"))</f>
        <v>P</v>
      </c>
      <c r="V2" s="7" t="str">
        <f>+IF(J2=Quedarse!J2,"Q",IF(J2=Doblarse!J2,"D","P"))</f>
        <v>P</v>
      </c>
      <c r="W2" s="7" t="str">
        <f>+IF(K2=Quedarse!K2,"Q",IF(K2=Doblarse!K2,"D","P"))</f>
        <v>P</v>
      </c>
    </row>
    <row r="3" spans="1:23" x14ac:dyDescent="0.3">
      <c r="A3">
        <v>5</v>
      </c>
      <c r="B3" s="4">
        <f>+MAX(Quedarse!B3,Pedir!B3,Doblarse!B3)</f>
        <v>-0.12821556706374745</v>
      </c>
      <c r="C3" s="4">
        <f>+MAX(Quedarse!C3,Pedir!C3,Doblarse!C3)</f>
        <v>-9.5310227261489883E-2</v>
      </c>
      <c r="D3" s="4">
        <f>+MAX(Quedarse!D3,Pedir!D3,Doblarse!D3)</f>
        <v>-6.1479464199694238E-2</v>
      </c>
      <c r="E3" s="4">
        <f>+MAX(Quedarse!E3,Pedir!E3,Doblarse!E3)</f>
        <v>-2.397897039185962E-2</v>
      </c>
      <c r="F3" s="4">
        <f>+MAX(Quedarse!F3,Pedir!F3,Doblarse!F3)</f>
        <v>-1.1863378384400908E-3</v>
      </c>
      <c r="G3" s="4">
        <f>+MAX(Quedarse!G3,Pedir!G3,Doblarse!G3)</f>
        <v>-0.11944744188414852</v>
      </c>
      <c r="H3" s="4">
        <f>+MAX(Quedarse!H3,Pedir!H3,Doblarse!H3)</f>
        <v>-0.18809330390318518</v>
      </c>
      <c r="I3" s="4">
        <f>+MAX(Quedarse!I3,Pedir!I3,Doblarse!I3)</f>
        <v>-0.2666150533579591</v>
      </c>
      <c r="J3" s="4">
        <f>+MAX(Quedarse!J3,Pedir!J3,Doblarse!J3)</f>
        <v>-0.31341164336497107</v>
      </c>
      <c r="K3" s="4">
        <f>+MAX(Quedarse!K3,Pedir!K3,Doblarse!K3)</f>
        <v>-0.27857459755181968</v>
      </c>
      <c r="M3">
        <v>5</v>
      </c>
      <c r="N3" s="7" t="str">
        <f>+IF(B3=Quedarse!B3,"Q",IF(B3=Doblarse!B3,"D","P"))</f>
        <v>P</v>
      </c>
      <c r="O3" s="7" t="str">
        <f>+IF(C3=Quedarse!C3,"Q",IF(C3=Doblarse!C3,"D","P"))</f>
        <v>P</v>
      </c>
      <c r="P3" s="7" t="str">
        <f>+IF(D3=Quedarse!D3,"Q",IF(D3=Doblarse!D3,"D","P"))</f>
        <v>P</v>
      </c>
      <c r="Q3" s="7" t="str">
        <f>+IF(E3=Quedarse!E3,"Q",IF(E3=Doblarse!E3,"D","P"))</f>
        <v>P</v>
      </c>
      <c r="R3" s="7" t="str">
        <f>+IF(F3=Quedarse!F3,"Q",IF(F3=Doblarse!F3,"D","P"))</f>
        <v>P</v>
      </c>
      <c r="S3" s="7" t="str">
        <f>+IF(G3=Quedarse!G3,"Q",IF(G3=Doblarse!G3,"D","P"))</f>
        <v>P</v>
      </c>
      <c r="T3" s="7" t="str">
        <f>+IF(H3=Quedarse!H3,"Q",IF(H3=Doblarse!H3,"D","P"))</f>
        <v>P</v>
      </c>
      <c r="U3" s="7" t="str">
        <f>+IF(I3=Quedarse!I3,"Q",IF(I3=Doblarse!I3,"D","P"))</f>
        <v>P</v>
      </c>
      <c r="V3" s="7" t="str">
        <f>+IF(J3=Quedarse!J3,"Q",IF(J3=Doblarse!J3,"D","P"))</f>
        <v>P</v>
      </c>
      <c r="W3" s="7" t="str">
        <f>+IF(K3=Quedarse!K3,"Q",IF(K3=Doblarse!K3,"D","P"))</f>
        <v>P</v>
      </c>
    </row>
    <row r="4" spans="1:23" x14ac:dyDescent="0.3">
      <c r="A4">
        <v>6</v>
      </c>
      <c r="B4" s="4">
        <f>+MAX(Quedarse!B4,Pedir!B4,Doblarse!B4)</f>
        <v>-0.14075911746001987</v>
      </c>
      <c r="C4" s="4">
        <f>+MAX(Quedarse!C4,Pedir!C4,Doblarse!C4)</f>
        <v>-0.10729107800860836</v>
      </c>
      <c r="D4" s="4">
        <f>+MAX(Quedarse!D4,Pedir!D4,Doblarse!D4)</f>
        <v>-7.2917141926387305E-2</v>
      </c>
      <c r="E4" s="4">
        <f>+MAX(Quedarse!E4,Pedir!E4,Doblarse!E4)</f>
        <v>-3.4915973330102178E-2</v>
      </c>
      <c r="F4" s="4">
        <f>+MAX(Quedarse!F4,Pedir!F4,Doblarse!F4)</f>
        <v>-1.3005835529874204E-2</v>
      </c>
      <c r="G4" s="4">
        <f>+MAX(Quedarse!G4,Pedir!G4,Doblarse!G4)</f>
        <v>-0.15193270723669944</v>
      </c>
      <c r="H4" s="4">
        <f>+MAX(Quedarse!H4,Pedir!H4,Doblarse!H4)</f>
        <v>-0.21724188132078476</v>
      </c>
      <c r="I4" s="4">
        <f>+MAX(Quedarse!I4,Pedir!I4,Doblarse!I4)</f>
        <v>-0.29264070019772598</v>
      </c>
      <c r="J4" s="4">
        <f>+MAX(Quedarse!J4,Pedir!J4,Doblarse!J4)</f>
        <v>-0.33774944037840804</v>
      </c>
      <c r="K4" s="4">
        <f>+MAX(Quedarse!K4,Pedir!K4,Doblarse!K4)</f>
        <v>-0.30414663097569938</v>
      </c>
      <c r="M4">
        <v>6</v>
      </c>
      <c r="N4" s="7" t="str">
        <f>+IF(B4=Quedarse!B4,"Q",IF(B4=Doblarse!B4,"D","P"))</f>
        <v>P</v>
      </c>
      <c r="O4" s="7" t="str">
        <f>+IF(C4=Quedarse!C4,"Q",IF(C4=Doblarse!C4,"D","P"))</f>
        <v>P</v>
      </c>
      <c r="P4" s="7" t="str">
        <f>+IF(D4=Quedarse!D4,"Q",IF(D4=Doblarse!D4,"D","P"))</f>
        <v>P</v>
      </c>
      <c r="Q4" s="7" t="str">
        <f>+IF(E4=Quedarse!E4,"Q",IF(E4=Doblarse!E4,"D","P"))</f>
        <v>P</v>
      </c>
      <c r="R4" s="7" t="str">
        <f>+IF(F4=Quedarse!F4,"Q",IF(F4=Doblarse!F4,"D","P"))</f>
        <v>P</v>
      </c>
      <c r="S4" s="7" t="str">
        <f>+IF(G4=Quedarse!G4,"Q",IF(G4=Doblarse!G4,"D","P"))</f>
        <v>P</v>
      </c>
      <c r="T4" s="7" t="str">
        <f>+IF(H4=Quedarse!H4,"Q",IF(H4=Doblarse!H4,"D","P"))</f>
        <v>P</v>
      </c>
      <c r="U4" s="7" t="str">
        <f>+IF(I4=Quedarse!I4,"Q",IF(I4=Doblarse!I4,"D","P"))</f>
        <v>P</v>
      </c>
      <c r="V4" s="7" t="str">
        <f>+IF(J4=Quedarse!J4,"Q",IF(J4=Doblarse!J4,"D","P"))</f>
        <v>P</v>
      </c>
      <c r="W4" s="7" t="str">
        <f>+IF(K4=Quedarse!K4,"Q",IF(K4=Doblarse!K4,"D","P"))</f>
        <v>P</v>
      </c>
    </row>
    <row r="5" spans="1:23" x14ac:dyDescent="0.3">
      <c r="A5">
        <v>7</v>
      </c>
      <c r="B5" s="4">
        <f>+MAX(Quedarse!B5,Pedir!B5,Doblarse!B5)</f>
        <v>-0.10918342786661633</v>
      </c>
      <c r="C5" s="4">
        <f>+MAX(Quedarse!C5,Pedir!C5,Doblarse!C5)</f>
        <v>-7.658298190446361E-2</v>
      </c>
      <c r="D5" s="4">
        <f>+MAX(Quedarse!D5,Pedir!D5,Doblarse!D5)</f>
        <v>-4.3021794004341876E-2</v>
      </c>
      <c r="E5" s="4">
        <f>+MAX(Quedarse!E5,Pedir!E5,Doblarse!E5)</f>
        <v>-7.2713609029408845E-3</v>
      </c>
      <c r="F5" s="4">
        <f>+MAX(Quedarse!F5,Pedir!F5,Doblarse!F5)</f>
        <v>2.9185342353860964E-2</v>
      </c>
      <c r="G5" s="4">
        <f>+MAX(Quedarse!G5,Pedir!G5,Doblarse!G5)</f>
        <v>-6.8807799580427764E-2</v>
      </c>
      <c r="H5" s="4">
        <f>+MAX(Quedarse!H5,Pedir!H5,Doblarse!H5)</f>
        <v>-0.21060476872434966</v>
      </c>
      <c r="I5" s="4">
        <f>+MAX(Quedarse!I5,Pedir!I5,Doblarse!I5)</f>
        <v>-0.28536544048687662</v>
      </c>
      <c r="J5" s="4">
        <f>+MAX(Quedarse!J5,Pedir!J5,Doblarse!J5)</f>
        <v>-0.31905479139833842</v>
      </c>
      <c r="K5" s="4">
        <f>+MAX(Quedarse!K5,Pedir!K5,Doblarse!K5)</f>
        <v>-0.31007165033163697</v>
      </c>
      <c r="M5">
        <v>7</v>
      </c>
      <c r="N5" s="7" t="str">
        <f>+IF(B5=Quedarse!B5,"Q",IF(B5=Doblarse!B5,"D","P"))</f>
        <v>P</v>
      </c>
      <c r="O5" s="7" t="str">
        <f>+IF(C5=Quedarse!C5,"Q",IF(C5=Doblarse!C5,"D","P"))</f>
        <v>P</v>
      </c>
      <c r="P5" s="7" t="str">
        <f>+IF(D5=Quedarse!D5,"Q",IF(D5=Doblarse!D5,"D","P"))</f>
        <v>P</v>
      </c>
      <c r="Q5" s="7" t="str">
        <f>+IF(E5=Quedarse!E5,"Q",IF(E5=Doblarse!E5,"D","P"))</f>
        <v>P</v>
      </c>
      <c r="R5" s="7" t="str">
        <f>+IF(F5=Quedarse!F5,"Q",IF(F5=Doblarse!F5,"D","P"))</f>
        <v>P</v>
      </c>
      <c r="S5" s="7" t="str">
        <f>+IF(G5=Quedarse!G5,"Q",IF(G5=Doblarse!G5,"D","P"))</f>
        <v>P</v>
      </c>
      <c r="T5" s="7" t="str">
        <f>+IF(H5=Quedarse!H5,"Q",IF(H5=Doblarse!H5,"D","P"))</f>
        <v>P</v>
      </c>
      <c r="U5" s="7" t="str">
        <f>+IF(I5=Quedarse!I5,"Q",IF(I5=Doblarse!I5,"D","P"))</f>
        <v>P</v>
      </c>
      <c r="V5" s="7" t="str">
        <f>+IF(J5=Quedarse!J5,"Q",IF(J5=Doblarse!J5,"D","P"))</f>
        <v>P</v>
      </c>
      <c r="W5" s="7" t="str">
        <f>+IF(K5=Quedarse!K5,"Q",IF(K5=Doblarse!K5,"D","P"))</f>
        <v>P</v>
      </c>
    </row>
    <row r="6" spans="1:23" x14ac:dyDescent="0.3">
      <c r="A6">
        <v>8</v>
      </c>
      <c r="B6" s="4">
        <f>+MAX(Quedarse!B6,Pedir!B6,Doblarse!B6)</f>
        <v>-2.1798188008805668E-2</v>
      </c>
      <c r="C6" s="4">
        <f>+MAX(Quedarse!C6,Pedir!C6,Doblarse!C6)</f>
        <v>8.0052625306546651E-3</v>
      </c>
      <c r="D6" s="4">
        <f>+MAX(Quedarse!D6,Pedir!D6,Doblarse!D6)</f>
        <v>3.8784473277208811E-2</v>
      </c>
      <c r="E6" s="4">
        <f>+MAX(Quedarse!E6,Pedir!E6,Doblarse!E6)</f>
        <v>7.0804635983033826E-2</v>
      </c>
      <c r="F6" s="4">
        <f>+MAX(Quedarse!F6,Pedir!F6,Doblarse!F6)</f>
        <v>0.11496015009622332</v>
      </c>
      <c r="G6" s="4">
        <f>+MAX(Quedarse!G6,Pedir!G6,Doblarse!G6)</f>
        <v>8.2207439363742862E-2</v>
      </c>
      <c r="H6" s="4">
        <f>+MAX(Quedarse!H6,Pedir!H6,Doblarse!H6)</f>
        <v>-5.9898275658656304E-2</v>
      </c>
      <c r="I6" s="4">
        <f>+MAX(Quedarse!I6,Pedir!I6,Doblarse!I6)</f>
        <v>-0.21018633199821762</v>
      </c>
      <c r="J6" s="4">
        <f>+MAX(Quedarse!J6,Pedir!J6,Doblarse!J6)</f>
        <v>-0.24937508055334259</v>
      </c>
      <c r="K6" s="4">
        <f>+MAX(Quedarse!K6,Pedir!K6,Doblarse!K6)</f>
        <v>-0.1970288105741636</v>
      </c>
      <c r="M6">
        <v>8</v>
      </c>
      <c r="N6" s="7" t="str">
        <f>+IF(B6=Quedarse!B6,"Q",IF(B6=Doblarse!B6,"D","P"))</f>
        <v>P</v>
      </c>
      <c r="O6" s="7" t="str">
        <f>+IF(C6=Quedarse!C6,"Q",IF(C6=Doblarse!C6,"D","P"))</f>
        <v>P</v>
      </c>
      <c r="P6" s="7" t="str">
        <f>+IF(D6=Quedarse!D6,"Q",IF(D6=Doblarse!D6,"D","P"))</f>
        <v>P</v>
      </c>
      <c r="Q6" s="7" t="str">
        <f>+IF(E6=Quedarse!E6,"Q",IF(E6=Doblarse!E6,"D","P"))</f>
        <v>P</v>
      </c>
      <c r="R6" s="7" t="str">
        <f>+IF(F6=Quedarse!F6,"Q",IF(F6=Doblarse!F6,"D","P"))</f>
        <v>P</v>
      </c>
      <c r="S6" s="7" t="str">
        <f>+IF(G6=Quedarse!G6,"Q",IF(G6=Doblarse!G6,"D","P"))</f>
        <v>P</v>
      </c>
      <c r="T6" s="7" t="str">
        <f>+IF(H6=Quedarse!H6,"Q",IF(H6=Doblarse!H6,"D","P"))</f>
        <v>P</v>
      </c>
      <c r="U6" s="7" t="str">
        <f>+IF(I6=Quedarse!I6,"Q",IF(I6=Doblarse!I6,"D","P"))</f>
        <v>P</v>
      </c>
      <c r="V6" s="7" t="str">
        <f>+IF(J6=Quedarse!J6,"Q",IF(J6=Doblarse!J6,"D","P"))</f>
        <v>P</v>
      </c>
      <c r="W6" s="7" t="str">
        <f>+IF(K6=Quedarse!K6,"Q",IF(K6=Doblarse!K6,"D","P"))</f>
        <v>P</v>
      </c>
    </row>
    <row r="7" spans="1:23" x14ac:dyDescent="0.3">
      <c r="A7">
        <v>9</v>
      </c>
      <c r="B7" s="4">
        <f>+MAX(Quedarse!B7,Pedir!B7,Doblarse!B7)</f>
        <v>7.4446037576340524E-2</v>
      </c>
      <c r="C7" s="4">
        <f>+MAX(Quedarse!C7,Pedir!C7,Doblarse!C7)</f>
        <v>0.12081635332999649</v>
      </c>
      <c r="D7" s="4">
        <f>+MAX(Quedarse!D7,Pedir!D7,Doblarse!D7)</f>
        <v>0.18194893405242166</v>
      </c>
      <c r="E7" s="4">
        <f>+MAX(Quedarse!E7,Pedir!E7,Doblarse!E7)</f>
        <v>0.24305722487303633</v>
      </c>
      <c r="F7" s="4">
        <f>+MAX(Quedarse!F7,Pedir!F7,Doblarse!F7)</f>
        <v>0.31705474570166703</v>
      </c>
      <c r="G7" s="4">
        <f>+MAX(Quedarse!G7,Pedir!G7,Doblarse!G7)</f>
        <v>0.17186785993695267</v>
      </c>
      <c r="H7" s="4">
        <f>+MAX(Quedarse!H7,Pedir!H7,Doblarse!H7)</f>
        <v>9.8376217435392543E-2</v>
      </c>
      <c r="I7" s="4">
        <f>+MAX(Quedarse!I7,Pedir!I7,Doblarse!I7)</f>
        <v>-5.2178053462651711E-2</v>
      </c>
      <c r="J7" s="4">
        <f>+MAX(Quedarse!J7,Pedir!J7,Doblarse!J7)</f>
        <v>-0.15295298487455075</v>
      </c>
      <c r="K7" s="4">
        <f>+MAX(Quedarse!K7,Pedir!K7,Doblarse!K7)</f>
        <v>-6.5680778778066204E-2</v>
      </c>
      <c r="M7">
        <v>9</v>
      </c>
      <c r="N7" s="7" t="str">
        <f>+IF(B7=Quedarse!B7,"Q",IF(B7=Doblarse!B7,"D","P"))</f>
        <v>P</v>
      </c>
      <c r="O7" s="7" t="str">
        <f>+IF(C7=Quedarse!C7,"Q",IF(C7=Doblarse!C7,"D","P"))</f>
        <v>D</v>
      </c>
      <c r="P7" s="7" t="str">
        <f>+IF(D7=Quedarse!D7,"Q",IF(D7=Doblarse!D7,"D","P"))</f>
        <v>D</v>
      </c>
      <c r="Q7" s="7" t="str">
        <f>+IF(E7=Quedarse!E7,"Q",IF(E7=Doblarse!E7,"D","P"))</f>
        <v>D</v>
      </c>
      <c r="R7" s="7" t="str">
        <f>+IF(F7=Quedarse!F7,"Q",IF(F7=Doblarse!F7,"D","P"))</f>
        <v>D</v>
      </c>
      <c r="S7" s="7" t="str">
        <f>+IF(G7=Quedarse!G7,"Q",IF(G7=Doblarse!G7,"D","P"))</f>
        <v>P</v>
      </c>
      <c r="T7" s="7" t="str">
        <f>+IF(H7=Quedarse!H7,"Q",IF(H7=Doblarse!H7,"D","P"))</f>
        <v>P</v>
      </c>
      <c r="U7" s="7" t="str">
        <f>+IF(I7=Quedarse!I7,"Q",IF(I7=Doblarse!I7,"D","P"))</f>
        <v>P</v>
      </c>
      <c r="V7" s="7" t="str">
        <f>+IF(J7=Quedarse!J7,"Q",IF(J7=Doblarse!J7,"D","P"))</f>
        <v>P</v>
      </c>
      <c r="W7" s="7" t="str">
        <f>+IF(K7=Quedarse!K7,"Q",IF(K7=Doblarse!K7,"D","P"))</f>
        <v>P</v>
      </c>
    </row>
    <row r="8" spans="1:23" x14ac:dyDescent="0.3">
      <c r="A8">
        <v>10</v>
      </c>
      <c r="B8" s="4">
        <f>+MAX(Quedarse!B8,Pedir!B8,Doblarse!B8)</f>
        <v>0.3589394124422991</v>
      </c>
      <c r="C8" s="4">
        <f>+MAX(Quedarse!C8,Pedir!C8,Doblarse!C8)</f>
        <v>0.40932067017593915</v>
      </c>
      <c r="D8" s="4">
        <f>+MAX(Quedarse!D8,Pedir!D8,Doblarse!D8)</f>
        <v>0.460940243794354</v>
      </c>
      <c r="E8" s="4">
        <f>+MAX(Quedarse!E8,Pedir!E8,Doblarse!E8)</f>
        <v>0.51251710900326775</v>
      </c>
      <c r="F8" s="4">
        <f>+MAX(Quedarse!F8,Pedir!F8,Doblarse!F8)</f>
        <v>0.57559016859776868</v>
      </c>
      <c r="G8" s="4">
        <f>+MAX(Quedarse!G8,Pedir!G8,Doblarse!G8)</f>
        <v>0.39241245528243773</v>
      </c>
      <c r="H8" s="4">
        <f>+MAX(Quedarse!H8,Pedir!H8,Doblarse!H8)</f>
        <v>0.28663571688628381</v>
      </c>
      <c r="I8" s="4">
        <f>+MAX(Quedarse!I8,Pedir!I8,Doblarse!I8)</f>
        <v>0.14432836838077112</v>
      </c>
      <c r="J8" s="4">
        <f>+MAX(Quedarse!J8,Pedir!J8,Doblarse!J8)</f>
        <v>2.5308523040868145E-2</v>
      </c>
      <c r="K8" s="4">
        <f>+MAX(Quedarse!K8,Pedir!K8,Doblarse!K8)</f>
        <v>8.1449707945275923E-2</v>
      </c>
      <c r="M8">
        <v>10</v>
      </c>
      <c r="N8" s="7" t="str">
        <f>+IF(B8=Quedarse!B8,"Q",IF(B8=Doblarse!B8,"D","P"))</f>
        <v>D</v>
      </c>
      <c r="O8" s="7" t="str">
        <f>+IF(C8=Quedarse!C8,"Q",IF(C8=Doblarse!C8,"D","P"))</f>
        <v>D</v>
      </c>
      <c r="P8" s="7" t="str">
        <f>+IF(D8=Quedarse!D8,"Q",IF(D8=Doblarse!D8,"D","P"))</f>
        <v>D</v>
      </c>
      <c r="Q8" s="7" t="str">
        <f>+IF(E8=Quedarse!E8,"Q",IF(E8=Doblarse!E8,"D","P"))</f>
        <v>D</v>
      </c>
      <c r="R8" s="7" t="str">
        <f>+IF(F8=Quedarse!F8,"Q",IF(F8=Doblarse!F8,"D","P"))</f>
        <v>D</v>
      </c>
      <c r="S8" s="7" t="str">
        <f>+IF(G8=Quedarse!G8,"Q",IF(G8=Doblarse!G8,"D","P"))</f>
        <v>D</v>
      </c>
      <c r="T8" s="7" t="str">
        <f>+IF(H8=Quedarse!H8,"Q",IF(H8=Doblarse!H8,"D","P"))</f>
        <v>D</v>
      </c>
      <c r="U8" s="7" t="str">
        <f>+IF(I8=Quedarse!I8,"Q",IF(I8=Doblarse!I8,"D","P"))</f>
        <v>D</v>
      </c>
      <c r="V8" s="7" t="str">
        <f>+IF(J8=Quedarse!J8,"Q",IF(J8=Doblarse!J8,"D","P"))</f>
        <v>P</v>
      </c>
      <c r="W8" s="7" t="str">
        <f>+IF(K8=Quedarse!K8,"Q",IF(K8=Doblarse!K8,"D","P"))</f>
        <v>P</v>
      </c>
    </row>
    <row r="9" spans="1:23" x14ac:dyDescent="0.3">
      <c r="A9">
        <v>11</v>
      </c>
      <c r="B9" s="4">
        <f>+MAX(Quedarse!B9,Pedir!B9,Doblarse!B9)</f>
        <v>0.47064092333946889</v>
      </c>
      <c r="C9" s="4">
        <f>+MAX(Quedarse!C9,Pedir!C9,Doblarse!C9)</f>
        <v>0.51779525312221664</v>
      </c>
      <c r="D9" s="4">
        <f>+MAX(Quedarse!D9,Pedir!D9,Doblarse!D9)</f>
        <v>0.56604055041797607</v>
      </c>
      <c r="E9" s="4">
        <f>+MAX(Quedarse!E9,Pedir!E9,Doblarse!E9)</f>
        <v>0.61469901790902803</v>
      </c>
      <c r="F9" s="4">
        <f>+MAX(Quedarse!F9,Pedir!F9,Doblarse!F9)</f>
        <v>0.66738009490756967</v>
      </c>
      <c r="G9" s="4">
        <f>+MAX(Quedarse!G9,Pedir!G9,Doblarse!G9)</f>
        <v>0.46288894886429094</v>
      </c>
      <c r="H9" s="4">
        <f>+MAX(Quedarse!H9,Pedir!H9,Doblarse!H9)</f>
        <v>0.35069259087031501</v>
      </c>
      <c r="I9" s="4">
        <f>+MAX(Quedarse!I9,Pedir!I9,Doblarse!I9)</f>
        <v>0.22778342315245487</v>
      </c>
      <c r="J9" s="4">
        <f>+MAX(Quedarse!J9,Pedir!J9,Doblarse!J9)</f>
        <v>0.1796887274111463</v>
      </c>
      <c r="K9" s="4">
        <f>+MAX(Quedarse!K9,Pedir!K9,Doblarse!K9)</f>
        <v>0.14300128216153019</v>
      </c>
      <c r="M9">
        <v>11</v>
      </c>
      <c r="N9" s="7" t="str">
        <f>+IF(B9=Quedarse!B9,"Q",IF(B9=Doblarse!B9,"D","P"))</f>
        <v>D</v>
      </c>
      <c r="O9" s="7" t="str">
        <f>+IF(C9=Quedarse!C9,"Q",IF(C9=Doblarse!C9,"D","P"))</f>
        <v>D</v>
      </c>
      <c r="P9" s="7" t="str">
        <f>+IF(D9=Quedarse!D9,"Q",IF(D9=Doblarse!D9,"D","P"))</f>
        <v>D</v>
      </c>
      <c r="Q9" s="7" t="str">
        <f>+IF(E9=Quedarse!E9,"Q",IF(E9=Doblarse!E9,"D","P"))</f>
        <v>D</v>
      </c>
      <c r="R9" s="7" t="str">
        <f>+IF(F9=Quedarse!F9,"Q",IF(F9=Doblarse!F9,"D","P"))</f>
        <v>D</v>
      </c>
      <c r="S9" s="7" t="str">
        <f>+IF(G9=Quedarse!G9,"Q",IF(G9=Doblarse!G9,"D","P"))</f>
        <v>D</v>
      </c>
      <c r="T9" s="7" t="str">
        <f>+IF(H9=Quedarse!H9,"Q",IF(H9=Doblarse!H9,"D","P"))</f>
        <v>D</v>
      </c>
      <c r="U9" s="7" t="str">
        <f>+IF(I9=Quedarse!I9,"Q",IF(I9=Doblarse!I9,"D","P"))</f>
        <v>D</v>
      </c>
      <c r="V9" s="7" t="str">
        <f>+IF(J9=Quedarse!J9,"Q",IF(J9=Doblarse!J9,"D","P"))</f>
        <v>D</v>
      </c>
      <c r="W9" s="7" t="str">
        <f>+IF(K9=Quedarse!K9,"Q",IF(K9=Doblarse!K9,"D","P"))</f>
        <v>P</v>
      </c>
    </row>
    <row r="10" spans="1:23" x14ac:dyDescent="0.3">
      <c r="A10">
        <v>12</v>
      </c>
      <c r="B10" s="4">
        <f>+MAX(Quedarse!B10,Pedir!B10,Doblarse!B10)</f>
        <v>-0.25338998596663803</v>
      </c>
      <c r="C10" s="4">
        <f>+MAX(Quedarse!C10,Pedir!C10,Doblarse!C10)</f>
        <v>-0.2336908997980866</v>
      </c>
      <c r="D10" s="4">
        <f>+MAX(Quedarse!D10,Pedir!D10,Doblarse!D10)</f>
        <v>-0.21106310899491437</v>
      </c>
      <c r="E10" s="4">
        <f>+MAX(Quedarse!E10,Pedir!E10,Doblarse!E10)</f>
        <v>-0.16719266083547524</v>
      </c>
      <c r="F10" s="4">
        <f>+MAX(Quedarse!F10,Pedir!F10,Doblarse!F10)</f>
        <v>-0.15369901583000439</v>
      </c>
      <c r="G10" s="4">
        <f>+MAX(Quedarse!G10,Pedir!G10,Doblarse!G10)</f>
        <v>-0.21284771451731427</v>
      </c>
      <c r="H10" s="4">
        <f>+MAX(Quedarse!H10,Pedir!H10,Doblarse!H10)</f>
        <v>-0.27157480502428616</v>
      </c>
      <c r="I10" s="4">
        <f>+MAX(Quedarse!I10,Pedir!I10,Doblarse!I10)</f>
        <v>-0.3400132806089356</v>
      </c>
      <c r="J10" s="4">
        <f>+MAX(Quedarse!J10,Pedir!J10,Doblarse!J10)</f>
        <v>-0.38104299284808757</v>
      </c>
      <c r="K10" s="4">
        <f>+MAX(Quedarse!K10,Pedir!K10,Doblarse!K10)</f>
        <v>-0.35054034044008009</v>
      </c>
      <c r="M10">
        <v>12</v>
      </c>
      <c r="N10" s="7" t="str">
        <f>+IF(B10=Quedarse!B10,"Q",IF(B10=Doblarse!B10,"D","P"))</f>
        <v>P</v>
      </c>
      <c r="O10" s="7" t="str">
        <f>+IF(C10=Quedarse!C10,"Q",IF(C10=Doblarse!C10,"D","P"))</f>
        <v>P</v>
      </c>
      <c r="P10" s="7" t="str">
        <f>+IF(D10=Quedarse!D10,"Q",IF(D10=Doblarse!D10,"D","P"))</f>
        <v>Q</v>
      </c>
      <c r="Q10" s="7" t="str">
        <f>+IF(E10=Quedarse!E10,"Q",IF(E10=Doblarse!E10,"D","P"))</f>
        <v>Q</v>
      </c>
      <c r="R10" s="7" t="str">
        <f>+IF(F10=Quedarse!F10,"Q",IF(F10=Doblarse!F10,"D","P"))</f>
        <v>Q</v>
      </c>
      <c r="S10" s="7" t="str">
        <f>+IF(G10=Quedarse!G10,"Q",IF(G10=Doblarse!G10,"D","P"))</f>
        <v>P</v>
      </c>
      <c r="T10" s="7" t="str">
        <f>+IF(H10=Quedarse!H10,"Q",IF(H10=Doblarse!H10,"D","P"))</f>
        <v>P</v>
      </c>
      <c r="U10" s="7" t="str">
        <f>+IF(I10=Quedarse!I10,"Q",IF(I10=Doblarse!I10,"D","P"))</f>
        <v>P</v>
      </c>
      <c r="V10" s="7" t="str">
        <f>+IF(J10=Quedarse!J10,"Q",IF(J10=Doblarse!J10,"D","P"))</f>
        <v>P</v>
      </c>
      <c r="W10" s="7" t="str">
        <f>+IF(K10=Quedarse!K10,"Q",IF(K10=Doblarse!K10,"D","P"))</f>
        <v>P</v>
      </c>
    </row>
    <row r="11" spans="1:23" x14ac:dyDescent="0.3">
      <c r="A11">
        <v>13</v>
      </c>
      <c r="B11" s="4">
        <f>+MAX(Quedarse!B11,Pedir!B11,Doblarse!B11)</f>
        <v>-0.29278372720927726</v>
      </c>
      <c r="C11" s="4">
        <f>+MAX(Quedarse!C11,Pedir!C11,Doblarse!C11)</f>
        <v>-0.2522502292357135</v>
      </c>
      <c r="D11" s="4">
        <f>+MAX(Quedarse!D11,Pedir!D11,Doblarse!D11)</f>
        <v>-0.21106310899491437</v>
      </c>
      <c r="E11" s="4">
        <f>+MAX(Quedarse!E11,Pedir!E11,Doblarse!E11)</f>
        <v>-0.16719266083547524</v>
      </c>
      <c r="F11" s="4">
        <f>+MAX(Quedarse!F11,Pedir!F11,Doblarse!F11)</f>
        <v>-0.15369901583000439</v>
      </c>
      <c r="G11" s="4">
        <f>+MAX(Quedarse!G11,Pedir!G11,Doblarse!G11)</f>
        <v>-0.26907287776607752</v>
      </c>
      <c r="H11" s="4">
        <f>+MAX(Quedarse!H11,Pedir!H11,Doblarse!H11)</f>
        <v>-0.32360517609397998</v>
      </c>
      <c r="I11" s="4">
        <f>+MAX(Quedarse!I11,Pedir!I11,Doblarse!I11)</f>
        <v>-0.38715518913686875</v>
      </c>
      <c r="J11" s="4">
        <f>+MAX(Quedarse!J11,Pedir!J11,Doblarse!J11)</f>
        <v>-0.42525420764465277</v>
      </c>
      <c r="K11" s="4">
        <f>+MAX(Quedarse!K11,Pedir!K11,Doblarse!K11)</f>
        <v>-0.3969303161229315</v>
      </c>
      <c r="M11">
        <v>13</v>
      </c>
      <c r="N11" s="7" t="str">
        <f>+IF(B11=Quedarse!B11,"Q",IF(B11=Doblarse!B11,"D","P"))</f>
        <v>Q</v>
      </c>
      <c r="O11" s="7" t="str">
        <f>+IF(C11=Quedarse!C11,"Q",IF(C11=Doblarse!C11,"D","P"))</f>
        <v>Q</v>
      </c>
      <c r="P11" s="7" t="str">
        <f>+IF(D11=Quedarse!D11,"Q",IF(D11=Doblarse!D11,"D","P"))</f>
        <v>Q</v>
      </c>
      <c r="Q11" s="7" t="str">
        <f>+IF(E11=Quedarse!E11,"Q",IF(E11=Doblarse!E11,"D","P"))</f>
        <v>Q</v>
      </c>
      <c r="R11" s="7" t="str">
        <f>+IF(F11=Quedarse!F11,"Q",IF(F11=Doblarse!F11,"D","P"))</f>
        <v>Q</v>
      </c>
      <c r="S11" s="7" t="str">
        <f>+IF(G11=Quedarse!G11,"Q",IF(G11=Doblarse!G11,"D","P"))</f>
        <v>P</v>
      </c>
      <c r="T11" s="7" t="str">
        <f>+IF(H11=Quedarse!H11,"Q",IF(H11=Doblarse!H11,"D","P"))</f>
        <v>P</v>
      </c>
      <c r="U11" s="7" t="str">
        <f>+IF(I11=Quedarse!I11,"Q",IF(I11=Doblarse!I11,"D","P"))</f>
        <v>P</v>
      </c>
      <c r="V11" s="7" t="str">
        <f>+IF(J11=Quedarse!J11,"Q",IF(J11=Doblarse!J11,"D","P"))</f>
        <v>P</v>
      </c>
      <c r="W11" s="7" t="str">
        <f>+IF(K11=Quedarse!K11,"Q",IF(K11=Doblarse!K11,"D","P"))</f>
        <v>P</v>
      </c>
    </row>
    <row r="12" spans="1:23" x14ac:dyDescent="0.3">
      <c r="A12">
        <v>14</v>
      </c>
      <c r="B12" s="4">
        <f>+MAX(Quedarse!B12,Pedir!B12,Doblarse!B12)</f>
        <v>-0.29278372720927726</v>
      </c>
      <c r="C12" s="4">
        <f>+MAX(Quedarse!C12,Pedir!C12,Doblarse!C12)</f>
        <v>-0.2522502292357135</v>
      </c>
      <c r="D12" s="4">
        <f>+MAX(Quedarse!D12,Pedir!D12,Doblarse!D12)</f>
        <v>-0.21106310899491437</v>
      </c>
      <c r="E12" s="4">
        <f>+MAX(Quedarse!E12,Pedir!E12,Doblarse!E12)</f>
        <v>-0.16719266083547524</v>
      </c>
      <c r="F12" s="4">
        <f>+MAX(Quedarse!F12,Pedir!F12,Doblarse!F12)</f>
        <v>-0.15369901583000439</v>
      </c>
      <c r="G12" s="4">
        <f>+MAX(Quedarse!G12,Pedir!G12,Doblarse!G12)</f>
        <v>-0.3212819579256434</v>
      </c>
      <c r="H12" s="4">
        <f>+MAX(Quedarse!H12,Pedir!H12,Doblarse!H12)</f>
        <v>-0.37191909208726709</v>
      </c>
      <c r="I12" s="4">
        <f>+MAX(Quedarse!I12,Pedir!I12,Doblarse!I12)</f>
        <v>-0.43092981848423528</v>
      </c>
      <c r="J12" s="4">
        <f>+MAX(Quedarse!J12,Pedir!J12,Doblarse!J12)</f>
        <v>-0.46630747852717758</v>
      </c>
      <c r="K12" s="4">
        <f>+MAX(Quedarse!K12,Pedir!K12,Doblarse!K12)</f>
        <v>-0.44000672211415065</v>
      </c>
      <c r="M12">
        <v>14</v>
      </c>
      <c r="N12" s="7" t="str">
        <f>+IF(B12=Quedarse!B12,"Q",IF(B12=Doblarse!B12,"D","P"))</f>
        <v>Q</v>
      </c>
      <c r="O12" s="7" t="str">
        <f>+IF(C12=Quedarse!C12,"Q",IF(C12=Doblarse!C12,"D","P"))</f>
        <v>Q</v>
      </c>
      <c r="P12" s="7" t="str">
        <f>+IF(D12=Quedarse!D12,"Q",IF(D12=Doblarse!D12,"D","P"))</f>
        <v>Q</v>
      </c>
      <c r="Q12" s="7" t="str">
        <f>+IF(E12=Quedarse!E12,"Q",IF(E12=Doblarse!E12,"D","P"))</f>
        <v>Q</v>
      </c>
      <c r="R12" s="7" t="str">
        <f>+IF(F12=Quedarse!F12,"Q",IF(F12=Doblarse!F12,"D","P"))</f>
        <v>Q</v>
      </c>
      <c r="S12" s="7" t="str">
        <f>+IF(G12=Quedarse!G12,"Q",IF(G12=Doblarse!G12,"D","P"))</f>
        <v>P</v>
      </c>
      <c r="T12" s="7" t="str">
        <f>+IF(H12=Quedarse!H12,"Q",IF(H12=Doblarse!H12,"D","P"))</f>
        <v>P</v>
      </c>
      <c r="U12" s="7" t="str">
        <f>+IF(I12=Quedarse!I12,"Q",IF(I12=Doblarse!I12,"D","P"))</f>
        <v>P</v>
      </c>
      <c r="V12" s="7" t="str">
        <f>+IF(J12=Quedarse!J12,"Q",IF(J12=Doblarse!J12,"D","P"))</f>
        <v>P</v>
      </c>
      <c r="W12" s="7" t="str">
        <f>+IF(K12=Quedarse!K12,"Q",IF(K12=Doblarse!K12,"D","P"))</f>
        <v>P</v>
      </c>
    </row>
    <row r="13" spans="1:23" x14ac:dyDescent="0.3">
      <c r="A13">
        <v>15</v>
      </c>
      <c r="B13" s="4">
        <f>+MAX(Quedarse!B13,Pedir!B13,Doblarse!B13)</f>
        <v>-0.29278372720927726</v>
      </c>
      <c r="C13" s="4">
        <f>+MAX(Quedarse!C13,Pedir!C13,Doblarse!C13)</f>
        <v>-0.2522502292357135</v>
      </c>
      <c r="D13" s="4">
        <f>+MAX(Quedarse!D13,Pedir!D13,Doblarse!D13)</f>
        <v>-0.21106310899491437</v>
      </c>
      <c r="E13" s="4">
        <f>+MAX(Quedarse!E13,Pedir!E13,Doblarse!E13)</f>
        <v>-0.16719266083547524</v>
      </c>
      <c r="F13" s="4">
        <f>+MAX(Quedarse!F13,Pedir!F13,Doblarse!F13)</f>
        <v>-0.15369901583000439</v>
      </c>
      <c r="G13" s="4">
        <f>+MAX(Quedarse!G13,Pedir!G13,Doblarse!G13)</f>
        <v>-0.36976181807381175</v>
      </c>
      <c r="H13" s="4">
        <f>+MAX(Quedarse!H13,Pedir!H13,Doblarse!H13)</f>
        <v>-0.41678201408103371</v>
      </c>
      <c r="I13" s="4">
        <f>+MAX(Quedarse!I13,Pedir!I13,Doblarse!I13)</f>
        <v>-0.47157768859250421</v>
      </c>
      <c r="J13" s="4">
        <f>+MAX(Quedarse!J13,Pedir!J13,Doblarse!J13)</f>
        <v>-0.5044283729180935</v>
      </c>
      <c r="K13" s="4">
        <f>+MAX(Quedarse!K13,Pedir!K13,Doblarse!K13)</f>
        <v>-0.4800062419631399</v>
      </c>
      <c r="M13">
        <v>15</v>
      </c>
      <c r="N13" s="7" t="str">
        <f>+IF(B13=Quedarse!B13,"Q",IF(B13=Doblarse!B13,"D","P"))</f>
        <v>Q</v>
      </c>
      <c r="O13" s="7" t="str">
        <f>+IF(C13=Quedarse!C13,"Q",IF(C13=Doblarse!C13,"D","P"))</f>
        <v>Q</v>
      </c>
      <c r="P13" s="7" t="str">
        <f>+IF(D13=Quedarse!D13,"Q",IF(D13=Doblarse!D13,"D","P"))</f>
        <v>Q</v>
      </c>
      <c r="Q13" s="7" t="str">
        <f>+IF(E13=Quedarse!E13,"Q",IF(E13=Doblarse!E13,"D","P"))</f>
        <v>Q</v>
      </c>
      <c r="R13" s="7" t="str">
        <f>+IF(F13=Quedarse!F13,"Q",IF(F13=Doblarse!F13,"D","P"))</f>
        <v>Q</v>
      </c>
      <c r="S13" s="7" t="str">
        <f>+IF(G13=Quedarse!G13,"Q",IF(G13=Doblarse!G13,"D","P"))</f>
        <v>P</v>
      </c>
      <c r="T13" s="7" t="str">
        <f>+IF(H13=Quedarse!H13,"Q",IF(H13=Doblarse!H13,"D","P"))</f>
        <v>P</v>
      </c>
      <c r="U13" s="7" t="str">
        <f>+IF(I13=Quedarse!I13,"Q",IF(I13=Doblarse!I13,"D","P"))</f>
        <v>P</v>
      </c>
      <c r="V13" s="7" t="str">
        <f>+IF(J13=Quedarse!J13,"Q",IF(J13=Doblarse!J13,"D","P"))</f>
        <v>P</v>
      </c>
      <c r="W13" s="7" t="str">
        <f>+IF(K13=Quedarse!K13,"Q",IF(K13=Doblarse!K13,"D","P"))</f>
        <v>P</v>
      </c>
    </row>
    <row r="14" spans="1:23" x14ac:dyDescent="0.3">
      <c r="A14">
        <v>16</v>
      </c>
      <c r="B14" s="4">
        <f>+MAX(Quedarse!B14,Pedir!B14,Doblarse!B14)</f>
        <v>-0.29278372720927726</v>
      </c>
      <c r="C14" s="4">
        <f>+MAX(Quedarse!C14,Pedir!C14,Doblarse!C14)</f>
        <v>-0.2522502292357135</v>
      </c>
      <c r="D14" s="4">
        <f>+MAX(Quedarse!D14,Pedir!D14,Doblarse!D14)</f>
        <v>-0.21106310899491437</v>
      </c>
      <c r="E14" s="4">
        <f>+MAX(Quedarse!E14,Pedir!E14,Doblarse!E14)</f>
        <v>-0.16719266083547524</v>
      </c>
      <c r="F14" s="4">
        <f>+MAX(Quedarse!F14,Pedir!F14,Doblarse!F14)</f>
        <v>-0.15369901583000439</v>
      </c>
      <c r="G14" s="4">
        <f>+MAX(Quedarse!G14,Pedir!G14,Doblarse!G14)</f>
        <v>-0.41477883106853947</v>
      </c>
      <c r="H14" s="4">
        <f>+MAX(Quedarse!H14,Pedir!H14,Doblarse!H14)</f>
        <v>-0.45844044164667419</v>
      </c>
      <c r="I14" s="4">
        <f>+MAX(Quedarse!I14,Pedir!I14,Doblarse!I14)</f>
        <v>-0.50932213940732529</v>
      </c>
      <c r="J14" s="4">
        <f>+MAX(Quedarse!J14,Pedir!J14,Doblarse!J14)</f>
        <v>-0.53982634628108683</v>
      </c>
      <c r="K14" s="4">
        <f>+MAX(Quedarse!K14,Pedir!K14,Doblarse!K14)</f>
        <v>-0.51714865325148707</v>
      </c>
      <c r="M14">
        <v>16</v>
      </c>
      <c r="N14" s="7" t="str">
        <f>+IF(B14=Quedarse!B14,"Q",IF(B14=Doblarse!B14,"D","P"))</f>
        <v>Q</v>
      </c>
      <c r="O14" s="7" t="str">
        <f>+IF(C14=Quedarse!C14,"Q",IF(C14=Doblarse!C14,"D","P"))</f>
        <v>Q</v>
      </c>
      <c r="P14" s="7" t="str">
        <f>+IF(D14=Quedarse!D14,"Q",IF(D14=Doblarse!D14,"D","P"))</f>
        <v>Q</v>
      </c>
      <c r="Q14" s="7" t="str">
        <f>+IF(E14=Quedarse!E14,"Q",IF(E14=Doblarse!E14,"D","P"))</f>
        <v>Q</v>
      </c>
      <c r="R14" s="7" t="str">
        <f>+IF(F14=Quedarse!F14,"Q",IF(F14=Doblarse!F14,"D","P"))</f>
        <v>Q</v>
      </c>
      <c r="S14" s="7" t="str">
        <f>+IF(G14=Quedarse!G14,"Q",IF(G14=Doblarse!G14,"D","P"))</f>
        <v>P</v>
      </c>
      <c r="T14" s="7" t="str">
        <f>+IF(H14=Quedarse!H14,"Q",IF(H14=Doblarse!H14,"D","P"))</f>
        <v>P</v>
      </c>
      <c r="U14" s="7" t="str">
        <f>+IF(I14=Quedarse!I14,"Q",IF(I14=Doblarse!I14,"D","P"))</f>
        <v>P</v>
      </c>
      <c r="V14" s="7" t="str">
        <f>+IF(J14=Quedarse!J14,"Q",IF(J14=Doblarse!J14,"D","P"))</f>
        <v>P</v>
      </c>
      <c r="W14" s="7" t="str">
        <f>+IF(K14=Quedarse!K14,"Q",IF(K14=Doblarse!K14,"D","P"))</f>
        <v>P</v>
      </c>
    </row>
    <row r="15" spans="1:23" x14ac:dyDescent="0.3">
      <c r="A15">
        <v>17</v>
      </c>
      <c r="B15" s="4">
        <f>+MAX(Quedarse!B15,Pedir!B15,Doblarse!B15)</f>
        <v>-0.15297458768154204</v>
      </c>
      <c r="C15" s="4">
        <f>+MAX(Quedarse!C15,Pedir!C15,Doblarse!C15)</f>
        <v>-0.11721624142457365</v>
      </c>
      <c r="D15" s="4">
        <f>+MAX(Quedarse!D15,Pedir!D15,Doblarse!D15)</f>
        <v>-8.0573373145316152E-2</v>
      </c>
      <c r="E15" s="4">
        <f>+MAX(Quedarse!E15,Pedir!E15,Doblarse!E15)</f>
        <v>-4.4941375564924446E-2</v>
      </c>
      <c r="F15" s="4">
        <f>+MAX(Quedarse!F15,Pedir!F15,Doblarse!F15)</f>
        <v>1.1739160673341964E-2</v>
      </c>
      <c r="G15" s="4">
        <f>+MAX(Quedarse!G15,Pedir!G15,Doblarse!G15)</f>
        <v>-0.10680898948269468</v>
      </c>
      <c r="H15" s="4">
        <f>+MAX(Quedarse!H15,Pedir!H15,Doblarse!H15)</f>
        <v>-0.38195097104844711</v>
      </c>
      <c r="I15" s="4">
        <f>+MAX(Quedarse!I15,Pedir!I15,Doblarse!I15)</f>
        <v>-0.42315423964521748</v>
      </c>
      <c r="J15" s="4">
        <f>+MAX(Quedarse!J15,Pedir!J15,Doblarse!J15)</f>
        <v>-0.41972063392881986</v>
      </c>
      <c r="K15" s="4">
        <f>+MAX(Quedarse!K15,Pedir!K15,Doblarse!K15)</f>
        <v>-0.47803347499473703</v>
      </c>
      <c r="M15">
        <v>17</v>
      </c>
      <c r="N15" s="7" t="str">
        <f>+IF(B15=Quedarse!B15,"Q",IF(B15=Doblarse!B15,"D","P"))</f>
        <v>Q</v>
      </c>
      <c r="O15" s="7" t="str">
        <f>+IF(C15=Quedarse!C15,"Q",IF(C15=Doblarse!C15,"D","P"))</f>
        <v>Q</v>
      </c>
      <c r="P15" s="7" t="str">
        <f>+IF(D15=Quedarse!D15,"Q",IF(D15=Doblarse!D15,"D","P"))</f>
        <v>Q</v>
      </c>
      <c r="Q15" s="7" t="str">
        <f>+IF(E15=Quedarse!E15,"Q",IF(E15=Doblarse!E15,"D","P"))</f>
        <v>Q</v>
      </c>
      <c r="R15" s="7" t="str">
        <f>+IF(F15=Quedarse!F15,"Q",IF(F15=Doblarse!F15,"D","P"))</f>
        <v>Q</v>
      </c>
      <c r="S15" s="7" t="str">
        <f>+IF(G15=Quedarse!G15,"Q",IF(G15=Doblarse!G15,"D","P"))</f>
        <v>Q</v>
      </c>
      <c r="T15" s="7" t="str">
        <f>+IF(H15=Quedarse!H15,"Q",IF(H15=Doblarse!H15,"D","P"))</f>
        <v>Q</v>
      </c>
      <c r="U15" s="7" t="str">
        <f>+IF(I15=Quedarse!I15,"Q",IF(I15=Doblarse!I15,"D","P"))</f>
        <v>Q</v>
      </c>
      <c r="V15" s="7" t="str">
        <f>+IF(J15=Quedarse!J15,"Q",IF(J15=Doblarse!J15,"D","P"))</f>
        <v>Q</v>
      </c>
      <c r="W15" s="7" t="str">
        <f>+IF(K15=Quedarse!K15,"Q",IF(K15=Doblarse!K15,"D","P"))</f>
        <v>Q</v>
      </c>
    </row>
    <row r="16" spans="1:23" x14ac:dyDescent="0.3">
      <c r="A16">
        <v>18</v>
      </c>
      <c r="B16" s="4">
        <f>+MAX(Quedarse!B16,Pedir!B16,Doblarse!B16)</f>
        <v>0.12174190222088771</v>
      </c>
      <c r="C16" s="4">
        <f>+MAX(Quedarse!C16,Pedir!C16,Doblarse!C16)</f>
        <v>0.14830007284131114</v>
      </c>
      <c r="D16" s="4">
        <f>+MAX(Quedarse!D16,Pedir!D16,Doblarse!D16)</f>
        <v>0.17585443719748528</v>
      </c>
      <c r="E16" s="4">
        <f>+MAX(Quedarse!E16,Pedir!E16,Doblarse!E16)</f>
        <v>0.19956119497617719</v>
      </c>
      <c r="F16" s="4">
        <f>+MAX(Quedarse!F16,Pedir!F16,Doblarse!F16)</f>
        <v>0.28344391604689867</v>
      </c>
      <c r="G16" s="4">
        <f>+MAX(Quedarse!G16,Pedir!G16,Doblarse!G16)</f>
        <v>0.3995541673365518</v>
      </c>
      <c r="H16" s="4">
        <f>+MAX(Quedarse!H16,Pedir!H16,Doblarse!H16)</f>
        <v>0.10595134861912359</v>
      </c>
      <c r="I16" s="4">
        <f>+MAX(Quedarse!I16,Pedir!I16,Doblarse!I16)</f>
        <v>-0.18316335667343342</v>
      </c>
      <c r="J16" s="4">
        <f>+MAX(Quedarse!J16,Pedir!J16,Doblarse!J16)</f>
        <v>-0.17830123379648949</v>
      </c>
      <c r="K16" s="4">
        <f>+MAX(Quedarse!K16,Pedir!K16,Doblarse!K16)</f>
        <v>-0.10019887561319057</v>
      </c>
      <c r="M16">
        <v>18</v>
      </c>
      <c r="N16" s="7" t="str">
        <f>+IF(B16=Quedarse!B16,"Q",IF(B16=Doblarse!B16,"D","P"))</f>
        <v>Q</v>
      </c>
      <c r="O16" s="7" t="str">
        <f>+IF(C16=Quedarse!C16,"Q",IF(C16=Doblarse!C16,"D","P"))</f>
        <v>Q</v>
      </c>
      <c r="P16" s="7" t="str">
        <f>+IF(D16=Quedarse!D16,"Q",IF(D16=Doblarse!D16,"D","P"))</f>
        <v>Q</v>
      </c>
      <c r="Q16" s="7" t="str">
        <f>+IF(E16=Quedarse!E16,"Q",IF(E16=Doblarse!E16,"D","P"))</f>
        <v>Q</v>
      </c>
      <c r="R16" s="7" t="str">
        <f>+IF(F16=Quedarse!F16,"Q",IF(F16=Doblarse!F16,"D","P"))</f>
        <v>Q</v>
      </c>
      <c r="S16" s="7" t="str">
        <f>+IF(G16=Quedarse!G16,"Q",IF(G16=Doblarse!G16,"D","P"))</f>
        <v>Q</v>
      </c>
      <c r="T16" s="7" t="str">
        <f>+IF(H16=Quedarse!H16,"Q",IF(H16=Doblarse!H16,"D","P"))</f>
        <v>Q</v>
      </c>
      <c r="U16" s="7" t="str">
        <f>+IF(I16=Quedarse!I16,"Q",IF(I16=Doblarse!I16,"D","P"))</f>
        <v>Q</v>
      </c>
      <c r="V16" s="7" t="str">
        <f>+IF(J16=Quedarse!J16,"Q",IF(J16=Doblarse!J16,"D","P"))</f>
        <v>Q</v>
      </c>
      <c r="W16" s="7" t="str">
        <f>+IF(K16=Quedarse!K16,"Q",IF(K16=Doblarse!K16,"D","P"))</f>
        <v>Q</v>
      </c>
    </row>
    <row r="17" spans="1:27" x14ac:dyDescent="0.3">
      <c r="A17">
        <v>19</v>
      </c>
      <c r="B17" s="4">
        <f>+MAX(Quedarse!B17,Pedir!B17,Doblarse!B17)</f>
        <v>0.38630468602058993</v>
      </c>
      <c r="C17" s="4">
        <f>+MAX(Quedarse!C17,Pedir!C17,Doblarse!C17)</f>
        <v>0.4043629365977599</v>
      </c>
      <c r="D17" s="4">
        <f>+MAX(Quedarse!D17,Pedir!D17,Doblarse!D17)</f>
        <v>0.42317892482749653</v>
      </c>
      <c r="E17" s="4">
        <f>+MAX(Quedarse!E17,Pedir!E17,Doblarse!E17)</f>
        <v>0.43951210416088371</v>
      </c>
      <c r="F17" s="4">
        <f>+MAX(Quedarse!F17,Pedir!F17,Doblarse!F17)</f>
        <v>0.49597707378731926</v>
      </c>
      <c r="G17" s="4">
        <f>+MAX(Quedarse!G17,Pedir!G17,Doblarse!G17)</f>
        <v>0.6159764957534315</v>
      </c>
      <c r="H17" s="4">
        <f>+MAX(Quedarse!H17,Pedir!H17,Doblarse!H17)</f>
        <v>0.59385366828669439</v>
      </c>
      <c r="I17" s="4">
        <f>+MAX(Quedarse!I17,Pedir!I17,Doblarse!I17)</f>
        <v>0.28759675706758148</v>
      </c>
      <c r="J17" s="4">
        <f>+MAX(Quedarse!J17,Pedir!J17,Doblarse!J17)</f>
        <v>6.3118166335840831E-2</v>
      </c>
      <c r="K17" s="4">
        <f>+MAX(Quedarse!K17,Pedir!K17,Doblarse!K17)</f>
        <v>0.27763572376835594</v>
      </c>
      <c r="M17">
        <v>19</v>
      </c>
      <c r="N17" s="7" t="str">
        <f>+IF(B17=Quedarse!B17,"Q",IF(B17=Doblarse!B17,"D","P"))</f>
        <v>Q</v>
      </c>
      <c r="O17" s="7" t="str">
        <f>+IF(C17=Quedarse!C17,"Q",IF(C17=Doblarse!C17,"D","P"))</f>
        <v>Q</v>
      </c>
      <c r="P17" s="7" t="str">
        <f>+IF(D17=Quedarse!D17,"Q",IF(D17=Doblarse!D17,"D","P"))</f>
        <v>Q</v>
      </c>
      <c r="Q17" s="7" t="str">
        <f>+IF(E17=Quedarse!E17,"Q",IF(E17=Doblarse!E17,"D","P"))</f>
        <v>Q</v>
      </c>
      <c r="R17" s="7" t="str">
        <f>+IF(F17=Quedarse!F17,"Q",IF(F17=Doblarse!F17,"D","P"))</f>
        <v>Q</v>
      </c>
      <c r="S17" s="7" t="str">
        <f>+IF(G17=Quedarse!G17,"Q",IF(G17=Doblarse!G17,"D","P"))</f>
        <v>Q</v>
      </c>
      <c r="T17" s="7" t="str">
        <f>+IF(H17=Quedarse!H17,"Q",IF(H17=Doblarse!H17,"D","P"))</f>
        <v>Q</v>
      </c>
      <c r="U17" s="7" t="str">
        <f>+IF(I17=Quedarse!I17,"Q",IF(I17=Doblarse!I17,"D","P"))</f>
        <v>Q</v>
      </c>
      <c r="V17" s="7" t="str">
        <f>+IF(J17=Quedarse!J17,"Q",IF(J17=Doblarse!J17,"D","P"))</f>
        <v>Q</v>
      </c>
      <c r="W17" s="7" t="str">
        <f>+IF(K17=Quedarse!K17,"Q",IF(K17=Doblarse!K17,"D","P"))</f>
        <v>Q</v>
      </c>
    </row>
    <row r="18" spans="1:27" x14ac:dyDescent="0.3">
      <c r="A18">
        <v>20</v>
      </c>
      <c r="B18" s="4">
        <f>+MAX(Quedarse!B18,Pedir!B18,Doblarse!B18)</f>
        <v>0.63998657521683877</v>
      </c>
      <c r="C18" s="4">
        <f>+MAX(Quedarse!C18,Pedir!C18,Doblarse!C18)</f>
        <v>0.65027209425148136</v>
      </c>
      <c r="D18" s="4">
        <f>+MAX(Quedarse!D18,Pedir!D18,Doblarse!D18)</f>
        <v>0.66104996194807186</v>
      </c>
      <c r="E18" s="4">
        <f>+MAX(Quedarse!E18,Pedir!E18,Doblarse!E18)</f>
        <v>0.67035969063279999</v>
      </c>
      <c r="F18" s="4">
        <f>+MAX(Quedarse!F18,Pedir!F18,Doblarse!F18)</f>
        <v>0.70395857017134467</v>
      </c>
      <c r="G18" s="4">
        <f>+MAX(Quedarse!G18,Pedir!G18,Doblarse!G18)</f>
        <v>0.77322722653717491</v>
      </c>
      <c r="H18" s="4">
        <f>+MAX(Quedarse!H18,Pedir!H18,Doblarse!H18)</f>
        <v>0.79181515955189841</v>
      </c>
      <c r="I18" s="4">
        <f>+MAX(Quedarse!I18,Pedir!I18,Doblarse!I18)</f>
        <v>0.75835687080859615</v>
      </c>
      <c r="J18" s="4">
        <f>+MAX(Quedarse!J18,Pedir!J18,Doblarse!J18)</f>
        <v>0.55453756646817121</v>
      </c>
      <c r="K18" s="4">
        <f>+MAX(Quedarse!K18,Pedir!K18,Doblarse!K18)</f>
        <v>0.65547032314990239</v>
      </c>
      <c r="M18">
        <v>20</v>
      </c>
      <c r="N18" s="7" t="str">
        <f>+IF(B18=Quedarse!B18,"Q",IF(B18=Doblarse!B18,"D","P"))</f>
        <v>Q</v>
      </c>
      <c r="O18" s="7" t="str">
        <f>+IF(C18=Quedarse!C18,"Q",IF(C18=Doblarse!C18,"D","P"))</f>
        <v>Q</v>
      </c>
      <c r="P18" s="7" t="str">
        <f>+IF(D18=Quedarse!D18,"Q",IF(D18=Doblarse!D18,"D","P"))</f>
        <v>Q</v>
      </c>
      <c r="Q18" s="7" t="str">
        <f>+IF(E18=Quedarse!E18,"Q",IF(E18=Doblarse!E18,"D","P"))</f>
        <v>Q</v>
      </c>
      <c r="R18" s="7" t="str">
        <f>+IF(F18=Quedarse!F18,"Q",IF(F18=Doblarse!F18,"D","P"))</f>
        <v>Q</v>
      </c>
      <c r="S18" s="7" t="str">
        <f>+IF(G18=Quedarse!G18,"Q",IF(G18=Doblarse!G18,"D","P"))</f>
        <v>Q</v>
      </c>
      <c r="T18" s="7" t="str">
        <f>+IF(H18=Quedarse!H18,"Q",IF(H18=Doblarse!H18,"D","P"))</f>
        <v>Q</v>
      </c>
      <c r="U18" s="7" t="str">
        <f>+IF(I18=Quedarse!I18,"Q",IF(I18=Doblarse!I18,"D","P"))</f>
        <v>Q</v>
      </c>
      <c r="V18" s="7" t="str">
        <f>+IF(J18=Quedarse!J18,"Q",IF(J18=Doblarse!J18,"D","P"))</f>
        <v>Q</v>
      </c>
      <c r="W18" s="7" t="str">
        <f>+IF(K18=Quedarse!K18,"Q",IF(K18=Doblarse!K18,"D","P"))</f>
        <v>Q</v>
      </c>
    </row>
    <row r="19" spans="1:27" x14ac:dyDescent="0.3">
      <c r="A19">
        <v>21</v>
      </c>
      <c r="B19" s="4">
        <f>+MAX(Quedarse!B19,Pedir!B19,Doblarse!B19)</f>
        <v>0.88200651549403997</v>
      </c>
      <c r="C19" s="4">
        <f>+MAX(Quedarse!C19,Pedir!C19,Doblarse!C19)</f>
        <v>0.88530035730174927</v>
      </c>
      <c r="D19" s="4">
        <f>+MAX(Quedarse!D19,Pedir!D19,Doblarse!D19)</f>
        <v>0.88876729296591961</v>
      </c>
      <c r="E19" s="4">
        <f>+MAX(Quedarse!E19,Pedir!E19,Doblarse!E19)</f>
        <v>0.89175382659528035</v>
      </c>
      <c r="F19" s="4">
        <f>+MAX(Quedarse!F19,Pedir!F19,Doblarse!F19)</f>
        <v>0.90283674384258006</v>
      </c>
      <c r="G19" s="4">
        <f>+MAX(Quedarse!G19,Pedir!G19,Doblarse!G19)</f>
        <v>0.92592629596452325</v>
      </c>
      <c r="H19" s="4">
        <f>+MAX(Quedarse!H19,Pedir!H19,Doblarse!H19)</f>
        <v>0.93060505318396614</v>
      </c>
      <c r="I19" s="4">
        <f>+MAX(Quedarse!I19,Pedir!I19,Doblarse!I19)</f>
        <v>0.93917615614724415</v>
      </c>
      <c r="J19" s="4">
        <f>+MAX(Quedarse!J19,Pedir!J19,Doblarse!J19)</f>
        <v>0.96262363326716827</v>
      </c>
      <c r="K19" s="4">
        <f>+MAX(Quedarse!K19,Pedir!K19,Doblarse!K19)</f>
        <v>0.92219381142033785</v>
      </c>
      <c r="M19">
        <v>21</v>
      </c>
      <c r="N19" s="7" t="str">
        <f>+IF(B19=Quedarse!B19,"Q",IF(B19=Doblarse!B19,"D","P"))</f>
        <v>Q</v>
      </c>
      <c r="O19" s="7" t="str">
        <f>+IF(C19=Quedarse!C19,"Q",IF(C19=Doblarse!C19,"D","P"))</f>
        <v>Q</v>
      </c>
      <c r="P19" s="7" t="str">
        <f>+IF(D19=Quedarse!D19,"Q",IF(D19=Doblarse!D19,"D","P"))</f>
        <v>Q</v>
      </c>
      <c r="Q19" s="7" t="str">
        <f>+IF(E19=Quedarse!E19,"Q",IF(E19=Doblarse!E19,"D","P"))</f>
        <v>Q</v>
      </c>
      <c r="R19" s="7" t="str">
        <f>+IF(F19=Quedarse!F19,"Q",IF(F19=Doblarse!F19,"D","P"))</f>
        <v>Q</v>
      </c>
      <c r="S19" s="7" t="str">
        <f>+IF(G19=Quedarse!G19,"Q",IF(G19=Doblarse!G19,"D","P"))</f>
        <v>Q</v>
      </c>
      <c r="T19" s="7" t="str">
        <f>+IF(H19=Quedarse!H19,"Q",IF(H19=Doblarse!H19,"D","P"))</f>
        <v>Q</v>
      </c>
      <c r="U19" s="7" t="str">
        <f>+IF(I19=Quedarse!I19,"Q",IF(I19=Doblarse!I19,"D","P"))</f>
        <v>Q</v>
      </c>
      <c r="V19" s="7" t="str">
        <f>+IF(J19=Quedarse!J19,"Q",IF(J19=Doblarse!J19,"D","P"))</f>
        <v>Q</v>
      </c>
      <c r="W19" s="7" t="str">
        <f>+IF(K19=Quedarse!K19,"Q",IF(K19=Doblarse!K19,"D","P"))</f>
        <v>Q</v>
      </c>
    </row>
    <row r="20" spans="1:27" x14ac:dyDescent="0.3">
      <c r="A20">
        <v>22</v>
      </c>
      <c r="B20" s="4">
        <f>+MAX(Quedarse!B20,Pedir!B20,Doblarse!B20)</f>
        <v>-1</v>
      </c>
      <c r="C20" s="4">
        <f>+MAX(Quedarse!C20,Pedir!C20,Doblarse!C20)</f>
        <v>-1</v>
      </c>
      <c r="D20" s="4">
        <f>+MAX(Quedarse!D20,Pedir!D20,Doblarse!D20)</f>
        <v>-1</v>
      </c>
      <c r="E20" s="4">
        <f>+MAX(Quedarse!E20,Pedir!E20,Doblarse!E20)</f>
        <v>-1</v>
      </c>
      <c r="F20" s="4">
        <f>+MAX(Quedarse!F20,Pedir!F20,Doblarse!F20)</f>
        <v>-1</v>
      </c>
      <c r="G20" s="4">
        <f>+MAX(Quedarse!G20,Pedir!G20,Doblarse!G20)</f>
        <v>-1</v>
      </c>
      <c r="H20" s="4">
        <f>+MAX(Quedarse!H20,Pedir!H20,Doblarse!H20)</f>
        <v>-1</v>
      </c>
      <c r="I20" s="4">
        <f>+MAX(Quedarse!I20,Pedir!I20,Doblarse!I20)</f>
        <v>-1</v>
      </c>
      <c r="J20" s="4">
        <f>+MAX(Quedarse!J20,Pedir!J20,Doblarse!J20)</f>
        <v>-1</v>
      </c>
      <c r="K20" s="4">
        <f>+MAX(Quedarse!K20,Pedir!K20,Doblarse!K20)</f>
        <v>-1</v>
      </c>
      <c r="N20" s="7"/>
      <c r="O20" s="7"/>
      <c r="P20" s="7"/>
      <c r="Q20" s="7"/>
      <c r="R20" s="7"/>
      <c r="S20" s="7"/>
      <c r="T20" s="7"/>
      <c r="U20" s="7"/>
      <c r="V20" s="7"/>
      <c r="W20" s="7"/>
    </row>
    <row r="21" spans="1:27" x14ac:dyDescent="0.3">
      <c r="A21">
        <v>23</v>
      </c>
      <c r="B21" s="4">
        <f>+MAX(Quedarse!B21,Pedir!B21,Doblarse!B21)</f>
        <v>-1</v>
      </c>
      <c r="C21" s="4">
        <f>+MAX(Quedarse!C21,Pedir!C21,Doblarse!C21)</f>
        <v>-1</v>
      </c>
      <c r="D21" s="4">
        <f>+MAX(Quedarse!D21,Pedir!D21,Doblarse!D21)</f>
        <v>-1</v>
      </c>
      <c r="E21" s="4">
        <f>+MAX(Quedarse!E21,Pedir!E21,Doblarse!E21)</f>
        <v>-1</v>
      </c>
      <c r="F21" s="4">
        <f>+MAX(Quedarse!F21,Pedir!F21,Doblarse!F21)</f>
        <v>-1</v>
      </c>
      <c r="G21" s="4">
        <f>+MAX(Quedarse!G21,Pedir!G21,Doblarse!G21)</f>
        <v>-1</v>
      </c>
      <c r="H21" s="4">
        <f>+MAX(Quedarse!H21,Pedir!H21,Doblarse!H21)</f>
        <v>-1</v>
      </c>
      <c r="I21" s="4">
        <f>+MAX(Quedarse!I21,Pedir!I21,Doblarse!I21)</f>
        <v>-1</v>
      </c>
      <c r="J21" s="4">
        <f>+MAX(Quedarse!J21,Pedir!J21,Doblarse!J21)</f>
        <v>-1</v>
      </c>
      <c r="K21" s="4">
        <f>+MAX(Quedarse!K21,Pedir!K21,Doblarse!K21)</f>
        <v>-1</v>
      </c>
      <c r="N21" s="7"/>
      <c r="O21" s="7"/>
      <c r="P21" s="7"/>
      <c r="Q21" s="7"/>
      <c r="R21" s="7"/>
      <c r="S21" s="7"/>
      <c r="T21" s="7"/>
      <c r="U21" s="7"/>
      <c r="V21" s="7"/>
      <c r="W21" s="7"/>
    </row>
    <row r="22" spans="1:27" x14ac:dyDescent="0.3">
      <c r="A22">
        <v>24</v>
      </c>
      <c r="B22" s="4">
        <f>+MAX(Quedarse!B22,Pedir!B22,Doblarse!B22)</f>
        <v>-1</v>
      </c>
      <c r="C22" s="4">
        <f>+MAX(Quedarse!C22,Pedir!C22,Doblarse!C22)</f>
        <v>-1</v>
      </c>
      <c r="D22" s="4">
        <f>+MAX(Quedarse!D22,Pedir!D22,Doblarse!D22)</f>
        <v>-1</v>
      </c>
      <c r="E22" s="4">
        <f>+MAX(Quedarse!E22,Pedir!E22,Doblarse!E22)</f>
        <v>-1</v>
      </c>
      <c r="F22" s="4">
        <f>+MAX(Quedarse!F22,Pedir!F22,Doblarse!F22)</f>
        <v>-1</v>
      </c>
      <c r="G22" s="4">
        <f>+MAX(Quedarse!G22,Pedir!G22,Doblarse!G22)</f>
        <v>-1</v>
      </c>
      <c r="H22" s="4">
        <f>+MAX(Quedarse!H22,Pedir!H22,Doblarse!H22)</f>
        <v>-1</v>
      </c>
      <c r="I22" s="4">
        <f>+MAX(Quedarse!I22,Pedir!I22,Doblarse!I22)</f>
        <v>-1</v>
      </c>
      <c r="J22" s="4">
        <f>+MAX(Quedarse!J22,Pedir!J22,Doblarse!J22)</f>
        <v>-1</v>
      </c>
      <c r="K22" s="4">
        <f>+MAX(Quedarse!K22,Pedir!K22,Doblarse!K22)</f>
        <v>-1</v>
      </c>
      <c r="N22" s="7"/>
      <c r="O22" s="7"/>
      <c r="P22" s="7"/>
      <c r="Q22" s="7"/>
      <c r="R22" s="7"/>
      <c r="S22" s="7"/>
      <c r="T22" s="7"/>
      <c r="U22" s="7"/>
      <c r="V22" s="7"/>
      <c r="W22" s="7"/>
      <c r="X22" s="60" t="s">
        <v>37</v>
      </c>
      <c r="Y22" s="60"/>
      <c r="Z22" s="60"/>
      <c r="AA22" s="60"/>
    </row>
    <row r="23" spans="1:27" x14ac:dyDescent="0.3">
      <c r="A23">
        <v>25</v>
      </c>
      <c r="B23" s="4">
        <f>+MAX(Quedarse!B23,Pedir!B23,Doblarse!B23)</f>
        <v>-1</v>
      </c>
      <c r="C23" s="4">
        <f>+MAX(Quedarse!C23,Pedir!C23,Doblarse!C23)</f>
        <v>-1</v>
      </c>
      <c r="D23" s="4">
        <f>+MAX(Quedarse!D23,Pedir!D23,Doblarse!D23)</f>
        <v>-1</v>
      </c>
      <c r="E23" s="4">
        <f>+MAX(Quedarse!E23,Pedir!E23,Doblarse!E23)</f>
        <v>-1</v>
      </c>
      <c r="F23" s="4">
        <f>+MAX(Quedarse!F23,Pedir!F23,Doblarse!F23)</f>
        <v>-1</v>
      </c>
      <c r="G23" s="4">
        <f>+MAX(Quedarse!G23,Pedir!G23,Doblarse!G23)</f>
        <v>-1</v>
      </c>
      <c r="H23" s="4">
        <f>+MAX(Quedarse!H23,Pedir!H23,Doblarse!H23)</f>
        <v>-1</v>
      </c>
      <c r="I23" s="4">
        <f>+MAX(Quedarse!I23,Pedir!I23,Doblarse!I23)</f>
        <v>-1</v>
      </c>
      <c r="J23" s="4">
        <f>+MAX(Quedarse!J23,Pedir!J23,Doblarse!J23)</f>
        <v>-1</v>
      </c>
      <c r="K23" s="4">
        <f>+MAX(Quedarse!K23,Pedir!K23,Doblarse!K23)</f>
        <v>-1</v>
      </c>
      <c r="N23" s="7"/>
      <c r="O23" s="7"/>
      <c r="P23" s="7"/>
      <c r="Q23" s="7"/>
      <c r="R23" s="7"/>
      <c r="S23" s="7"/>
      <c r="T23" s="7"/>
      <c r="U23" s="7"/>
      <c r="V23" s="7"/>
      <c r="W23" s="7"/>
      <c r="X23" s="60"/>
      <c r="Y23" s="60"/>
      <c r="Z23" s="60"/>
      <c r="AA23" s="60"/>
    </row>
    <row r="24" spans="1:27" x14ac:dyDescent="0.3">
      <c r="A24">
        <v>26</v>
      </c>
      <c r="B24" s="4">
        <f>+MAX(Quedarse!B24,Pedir!B24,Doblarse!B24)</f>
        <v>-1</v>
      </c>
      <c r="C24" s="4">
        <f>+MAX(Quedarse!C24,Pedir!C24,Doblarse!C24)</f>
        <v>-1</v>
      </c>
      <c r="D24" s="4">
        <f>+MAX(Quedarse!D24,Pedir!D24,Doblarse!D24)</f>
        <v>-1</v>
      </c>
      <c r="E24" s="4">
        <f>+MAX(Quedarse!E24,Pedir!E24,Doblarse!E24)</f>
        <v>-1</v>
      </c>
      <c r="F24" s="4">
        <f>+MAX(Quedarse!F24,Pedir!F24,Doblarse!F24)</f>
        <v>-1</v>
      </c>
      <c r="G24" s="4">
        <f>+MAX(Quedarse!G24,Pedir!G24,Doblarse!G24)</f>
        <v>-1</v>
      </c>
      <c r="H24" s="4">
        <f>+MAX(Quedarse!H24,Pedir!H24,Doblarse!H24)</f>
        <v>-1</v>
      </c>
      <c r="I24" s="4">
        <f>+MAX(Quedarse!I24,Pedir!I24,Doblarse!I24)</f>
        <v>-1</v>
      </c>
      <c r="J24" s="4">
        <f>+MAX(Quedarse!J24,Pedir!J24,Doblarse!J24)</f>
        <v>-1</v>
      </c>
      <c r="K24" s="4">
        <f>+MAX(Quedarse!K24,Pedir!K24,Doblarse!K24)</f>
        <v>-1</v>
      </c>
      <c r="N24" s="7"/>
      <c r="O24" s="7"/>
      <c r="P24" s="7"/>
      <c r="Q24" s="7"/>
      <c r="R24" s="7"/>
      <c r="S24" s="7"/>
      <c r="T24" s="7"/>
      <c r="U24" s="7"/>
      <c r="V24" s="7"/>
      <c r="W24" s="7"/>
      <c r="X24" s="60"/>
      <c r="Y24" s="60"/>
      <c r="Z24" s="60"/>
      <c r="AA24" s="60"/>
    </row>
    <row r="25" spans="1:27" x14ac:dyDescent="0.3">
      <c r="A25">
        <v>27</v>
      </c>
      <c r="B25" s="4">
        <f>+MAX(Quedarse!B25,Pedir!B25,Doblarse!B25)</f>
        <v>-1</v>
      </c>
      <c r="C25" s="4">
        <f>+MAX(Quedarse!C25,Pedir!C25,Doblarse!C25)</f>
        <v>-1</v>
      </c>
      <c r="D25" s="4">
        <f>+MAX(Quedarse!D25,Pedir!D25,Doblarse!D25)</f>
        <v>-1</v>
      </c>
      <c r="E25" s="4">
        <f>+MAX(Quedarse!E25,Pedir!E25,Doblarse!E25)</f>
        <v>-1</v>
      </c>
      <c r="F25" s="4">
        <f>+MAX(Quedarse!F25,Pedir!F25,Doblarse!F25)</f>
        <v>-1</v>
      </c>
      <c r="G25" s="4">
        <f>+MAX(Quedarse!G25,Pedir!G25,Doblarse!G25)</f>
        <v>-1</v>
      </c>
      <c r="H25" s="4">
        <f>+MAX(Quedarse!H25,Pedir!H25,Doblarse!H25)</f>
        <v>-1</v>
      </c>
      <c r="I25" s="4">
        <f>+MAX(Quedarse!I25,Pedir!I25,Doblarse!I25)</f>
        <v>-1</v>
      </c>
      <c r="J25" s="4">
        <f>+MAX(Quedarse!J25,Pedir!J25,Doblarse!J25)</f>
        <v>-1</v>
      </c>
      <c r="K25" s="4">
        <f>+MAX(Quedarse!K25,Pedir!K25,Doblarse!K25)</f>
        <v>-1</v>
      </c>
      <c r="N25" s="7"/>
      <c r="O25" s="7"/>
      <c r="P25" s="7"/>
      <c r="Q25" s="7"/>
      <c r="R25" s="7"/>
      <c r="S25" s="7"/>
      <c r="T25" s="7"/>
      <c r="U25" s="7"/>
      <c r="V25" s="7"/>
      <c r="W25" s="7"/>
      <c r="X25" s="60"/>
      <c r="Y25" s="60"/>
      <c r="Z25" s="60"/>
      <c r="AA25" s="60"/>
    </row>
    <row r="26" spans="1:27" x14ac:dyDescent="0.3">
      <c r="A26">
        <v>28</v>
      </c>
      <c r="B26" s="4">
        <f>+MAX(Quedarse!B26,Pedir!B26,Doblarse!B26)</f>
        <v>-1</v>
      </c>
      <c r="C26" s="4">
        <f>+MAX(Quedarse!C26,Pedir!C26,Doblarse!C26)</f>
        <v>-1</v>
      </c>
      <c r="D26" s="4">
        <f>+MAX(Quedarse!D26,Pedir!D26,Doblarse!D26)</f>
        <v>-1</v>
      </c>
      <c r="E26" s="4">
        <f>+MAX(Quedarse!E26,Pedir!E26,Doblarse!E26)</f>
        <v>-1</v>
      </c>
      <c r="F26" s="4">
        <f>+MAX(Quedarse!F26,Pedir!F26,Doblarse!F26)</f>
        <v>-1</v>
      </c>
      <c r="G26" s="4">
        <f>+MAX(Quedarse!G26,Pedir!G26,Doblarse!G26)</f>
        <v>-1</v>
      </c>
      <c r="H26" s="4">
        <f>+MAX(Quedarse!H26,Pedir!H26,Doblarse!H26)</f>
        <v>-1</v>
      </c>
      <c r="I26" s="4">
        <f>+MAX(Quedarse!I26,Pedir!I26,Doblarse!I26)</f>
        <v>-1</v>
      </c>
      <c r="J26" s="4">
        <f>+MAX(Quedarse!J26,Pedir!J26,Doblarse!J26)</f>
        <v>-1</v>
      </c>
      <c r="K26" s="4">
        <f>+MAX(Quedarse!K26,Pedir!K26,Doblarse!K26)</f>
        <v>-1</v>
      </c>
      <c r="N26" s="7"/>
      <c r="O26" s="7"/>
      <c r="P26" s="7"/>
      <c r="Q26" s="7"/>
      <c r="R26" s="7"/>
      <c r="S26" s="7"/>
      <c r="T26" s="7"/>
      <c r="U26" s="7"/>
      <c r="V26" s="7"/>
      <c r="W26" s="7"/>
      <c r="X26" s="60"/>
      <c r="Y26" s="60"/>
      <c r="Z26" s="60"/>
      <c r="AA26" s="60"/>
    </row>
    <row r="27" spans="1:27" x14ac:dyDescent="0.3">
      <c r="A27">
        <v>29</v>
      </c>
      <c r="B27" s="4">
        <f>+MAX(Quedarse!B27,Pedir!B27,Doblarse!B27)</f>
        <v>-1</v>
      </c>
      <c r="C27" s="4">
        <f>+MAX(Quedarse!C27,Pedir!C27,Doblarse!C27)</f>
        <v>-1</v>
      </c>
      <c r="D27" s="4">
        <f>+MAX(Quedarse!D27,Pedir!D27,Doblarse!D27)</f>
        <v>-1</v>
      </c>
      <c r="E27" s="4">
        <f>+MAX(Quedarse!E27,Pedir!E27,Doblarse!E27)</f>
        <v>-1</v>
      </c>
      <c r="F27" s="4">
        <f>+MAX(Quedarse!F27,Pedir!F27,Doblarse!F27)</f>
        <v>-1</v>
      </c>
      <c r="G27" s="4">
        <f>+MAX(Quedarse!G27,Pedir!G27,Doblarse!G27)</f>
        <v>-1</v>
      </c>
      <c r="H27" s="4">
        <f>+MAX(Quedarse!H27,Pedir!H27,Doblarse!H27)</f>
        <v>-1</v>
      </c>
      <c r="I27" s="4">
        <f>+MAX(Quedarse!I27,Pedir!I27,Doblarse!I27)</f>
        <v>-1</v>
      </c>
      <c r="J27" s="4">
        <f>+MAX(Quedarse!J27,Pedir!J27,Doblarse!J27)</f>
        <v>-1</v>
      </c>
      <c r="K27" s="4">
        <f>+MAX(Quedarse!K27,Pedir!K27,Doblarse!K27)</f>
        <v>-1</v>
      </c>
      <c r="N27" s="7"/>
      <c r="O27" s="7"/>
      <c r="P27" s="7"/>
      <c r="Q27" s="7"/>
      <c r="R27" s="7"/>
      <c r="S27" s="7"/>
      <c r="T27" s="7"/>
      <c r="U27" s="7"/>
      <c r="V27" s="7"/>
      <c r="W27" s="7"/>
      <c r="X27" s="60"/>
      <c r="Y27" s="60"/>
      <c r="Z27" s="60"/>
      <c r="AA27" s="60"/>
    </row>
    <row r="28" spans="1:27" x14ac:dyDescent="0.3">
      <c r="A28">
        <v>30</v>
      </c>
      <c r="B28" s="4">
        <f>+MAX(Quedarse!B28,Pedir!B28,Doblarse!B28)</f>
        <v>-1</v>
      </c>
      <c r="C28" s="4">
        <f>+MAX(Quedarse!C28,Pedir!C28,Doblarse!C28)</f>
        <v>-1</v>
      </c>
      <c r="D28" s="4">
        <f>+MAX(Quedarse!D28,Pedir!D28,Doblarse!D28)</f>
        <v>-1</v>
      </c>
      <c r="E28" s="4">
        <f>+MAX(Quedarse!E28,Pedir!E28,Doblarse!E28)</f>
        <v>-1</v>
      </c>
      <c r="F28" s="4">
        <f>+MAX(Quedarse!F28,Pedir!F28,Doblarse!F28)</f>
        <v>-1</v>
      </c>
      <c r="G28" s="4">
        <f>+MAX(Quedarse!G28,Pedir!G28,Doblarse!G28)</f>
        <v>-1</v>
      </c>
      <c r="H28" s="4">
        <f>+MAX(Quedarse!H28,Pedir!H28,Doblarse!H28)</f>
        <v>-1</v>
      </c>
      <c r="I28" s="4">
        <f>+MAX(Quedarse!I28,Pedir!I28,Doblarse!I28)</f>
        <v>-1</v>
      </c>
      <c r="J28" s="4">
        <f>+MAX(Quedarse!J28,Pedir!J28,Doblarse!J28)</f>
        <v>-1</v>
      </c>
      <c r="K28" s="4">
        <f>+MAX(Quedarse!K28,Pedir!K28,Doblarse!K28)</f>
        <v>-1</v>
      </c>
      <c r="N28" s="7"/>
      <c r="O28" s="7"/>
      <c r="P28" s="7"/>
      <c r="Q28" s="7"/>
      <c r="R28" s="7"/>
      <c r="S28" s="7"/>
      <c r="T28" s="7"/>
      <c r="U28" s="7"/>
      <c r="V28" s="7"/>
      <c r="W28" s="7"/>
      <c r="X28" s="60"/>
      <c r="Y28" s="60"/>
      <c r="Z28" s="60"/>
      <c r="AA28" s="60"/>
    </row>
    <row r="29" spans="1:27" x14ac:dyDescent="0.3">
      <c r="A29">
        <v>31</v>
      </c>
      <c r="B29" s="4">
        <f>+MAX(Quedarse!B29,Pedir!B29,Doblarse!B29)</f>
        <v>-1</v>
      </c>
      <c r="C29" s="4">
        <f>+MAX(Quedarse!C29,Pedir!C29,Doblarse!C29)</f>
        <v>-1</v>
      </c>
      <c r="D29" s="4">
        <f>+MAX(Quedarse!D29,Pedir!D29,Doblarse!D29)</f>
        <v>-1</v>
      </c>
      <c r="E29" s="4">
        <f>+MAX(Quedarse!E29,Pedir!E29,Doblarse!E29)</f>
        <v>-1</v>
      </c>
      <c r="F29" s="4">
        <f>+MAX(Quedarse!F29,Pedir!F29,Doblarse!F29)</f>
        <v>-1</v>
      </c>
      <c r="G29" s="4">
        <f>+MAX(Quedarse!G29,Pedir!G29,Doblarse!G29)</f>
        <v>-1</v>
      </c>
      <c r="H29" s="4">
        <f>+MAX(Quedarse!H29,Pedir!H29,Doblarse!H29)</f>
        <v>-1</v>
      </c>
      <c r="I29" s="4">
        <f>+MAX(Quedarse!I29,Pedir!I29,Doblarse!I29)</f>
        <v>-1</v>
      </c>
      <c r="J29" s="4">
        <f>+MAX(Quedarse!J29,Pedir!J29,Doblarse!J29)</f>
        <v>-1</v>
      </c>
      <c r="K29" s="4">
        <f>+MAX(Quedarse!K29,Pedir!K29,Doblarse!K29)</f>
        <v>-1</v>
      </c>
      <c r="N29" s="7"/>
      <c r="O29" s="7"/>
      <c r="P29" s="7"/>
      <c r="Q29" s="7"/>
      <c r="R29" s="7"/>
      <c r="S29" s="7"/>
      <c r="T29" s="7"/>
      <c r="U29" s="7"/>
      <c r="V29" s="7"/>
      <c r="W29" s="7"/>
      <c r="X29" s="60"/>
      <c r="Y29" s="60"/>
      <c r="Z29" s="60"/>
      <c r="AA29" s="60"/>
    </row>
    <row r="30" spans="1:27" x14ac:dyDescent="0.3">
      <c r="N30" s="8"/>
      <c r="O30" s="8"/>
      <c r="P30" s="8"/>
      <c r="Q30" s="8"/>
      <c r="R30" s="8"/>
      <c r="S30" s="8"/>
      <c r="T30" s="8"/>
      <c r="U30" s="8"/>
      <c r="V30" s="8"/>
      <c r="W30" s="8"/>
    </row>
    <row r="31" spans="1:27" x14ac:dyDescent="0.3">
      <c r="A31" t="s">
        <v>1</v>
      </c>
      <c r="M31" t="s">
        <v>1</v>
      </c>
      <c r="N31">
        <v>2</v>
      </c>
      <c r="O31">
        <v>3</v>
      </c>
      <c r="P31">
        <v>4</v>
      </c>
      <c r="Q31">
        <v>5</v>
      </c>
      <c r="R31">
        <v>6</v>
      </c>
      <c r="S31">
        <v>7</v>
      </c>
      <c r="T31">
        <v>8</v>
      </c>
      <c r="U31">
        <v>9</v>
      </c>
      <c r="V31">
        <v>10</v>
      </c>
      <c r="W31" t="s">
        <v>5</v>
      </c>
    </row>
    <row r="32" spans="1:27" x14ac:dyDescent="0.3">
      <c r="A32">
        <v>12</v>
      </c>
      <c r="B32" s="4">
        <f>+MAX(Quedarse!B32,Pedir!B32,Doblarse!B32)</f>
        <v>8.1836216051656058E-2</v>
      </c>
      <c r="C32" s="4">
        <f>+MAX(Quedarse!C32,Pedir!C32,Doblarse!C32)</f>
        <v>0.10350704654207775</v>
      </c>
      <c r="D32" s="4">
        <f>+MAX(Quedarse!D32,Pedir!D32,Doblarse!D32)</f>
        <v>0.12659562809256977</v>
      </c>
      <c r="E32" s="4">
        <f>+MAX(Quedarse!E32,Pedir!E32,Doblarse!E32)</f>
        <v>0.15648238458465519</v>
      </c>
      <c r="F32" s="4">
        <f>+MAX(Quedarse!F32,Pedir!F32,Doblarse!F32)</f>
        <v>0.18595361333225555</v>
      </c>
      <c r="G32" s="4">
        <f>+MAX(Quedarse!G32,Pedir!G32,Doblarse!G32)</f>
        <v>0.16547293077063494</v>
      </c>
      <c r="H32" s="4">
        <f>+MAX(Quedarse!H32,Pedir!H32,Doblarse!H32)</f>
        <v>9.5115020927032307E-2</v>
      </c>
      <c r="I32" s="4">
        <f>+MAX(Quedarse!I32,Pedir!I32,Doblarse!I32)</f>
        <v>6.579084122688022E-5</v>
      </c>
      <c r="J32" s="4">
        <f>+MAX(Quedarse!J32,Pedir!J32,Doblarse!J32)</f>
        <v>-7.0002397357964638E-2</v>
      </c>
      <c r="K32" s="4">
        <f>+MAX(Quedarse!K32,Pedir!K32,Doblarse!K32)</f>
        <v>-2.0477877704912145E-2</v>
      </c>
      <c r="M32">
        <v>12</v>
      </c>
      <c r="N32" s="7" t="str">
        <f>+IF(B32=Quedarse!B32,"Q",IF(B32=Doblarse!B32,"D","P"))</f>
        <v>P</v>
      </c>
      <c r="O32" s="7" t="str">
        <f>+IF(C32=Quedarse!C32,"Q",IF(C32=Doblarse!C32,"D","P"))</f>
        <v>P</v>
      </c>
      <c r="P32" s="7" t="str">
        <f>+IF(D32=Quedarse!D32,"Q",IF(D32=Doblarse!D32,"D","P"))</f>
        <v>P</v>
      </c>
      <c r="Q32" s="7" t="str">
        <f>+IF(E32=Quedarse!E32,"Q",IF(E32=Doblarse!E32,"D","P"))</f>
        <v>P</v>
      </c>
      <c r="R32" s="7" t="str">
        <f>+IF(F32=Quedarse!F32,"Q",IF(F32=Doblarse!F32,"D","P"))</f>
        <v>P</v>
      </c>
      <c r="S32" s="7" t="str">
        <f>+IF(G32=Quedarse!G32,"Q",IF(G32=Doblarse!G32,"D","P"))</f>
        <v>P</v>
      </c>
      <c r="T32" s="7" t="str">
        <f>+IF(H32=Quedarse!H32,"Q",IF(H32=Doblarse!H32,"D","P"))</f>
        <v>P</v>
      </c>
      <c r="U32" s="7" t="str">
        <f>+IF(I32=Quedarse!I32,"Q",IF(I32=Doblarse!I32,"D","P"))</f>
        <v>P</v>
      </c>
      <c r="V32" s="7" t="str">
        <f>+IF(J32=Quedarse!J32,"Q",IF(J32=Doblarse!J32,"D","P"))</f>
        <v>P</v>
      </c>
      <c r="W32" s="7" t="str">
        <f>+IF(K32=Quedarse!K32,"Q",IF(K32=Doblarse!K32,"D","P"))</f>
        <v>P</v>
      </c>
    </row>
    <row r="33" spans="1:23" x14ac:dyDescent="0.3">
      <c r="A33">
        <v>13</v>
      </c>
      <c r="B33" s="4">
        <f>+MAX(Quedarse!B33,Pedir!B33,Doblarse!B33)</f>
        <v>4.6636132695309578E-2</v>
      </c>
      <c r="C33" s="4">
        <f>+MAX(Quedarse!C33,Pedir!C33,Doblarse!C33)</f>
        <v>7.4118813392744051E-2</v>
      </c>
      <c r="D33" s="4">
        <f>+MAX(Quedarse!D33,Pedir!D33,Doblarse!D33)</f>
        <v>0.10247714687203523</v>
      </c>
      <c r="E33" s="4">
        <f>+MAX(Quedarse!E33,Pedir!E33,Doblarse!E33)</f>
        <v>0.13336273848321728</v>
      </c>
      <c r="F33" s="4">
        <f>+MAX(Quedarse!F33,Pedir!F33,Doblarse!F33)</f>
        <v>0.16169271124923698</v>
      </c>
      <c r="G33" s="4">
        <f>+MAX(Quedarse!G33,Pedir!G33,Doblarse!G33)</f>
        <v>0.12238569517899196</v>
      </c>
      <c r="H33" s="4">
        <f>+MAX(Quedarse!H33,Pedir!H33,Doblarse!H33)</f>
        <v>5.4057070196311299E-2</v>
      </c>
      <c r="I33" s="4">
        <f>+MAX(Quedarse!I33,Pedir!I33,Doblarse!I33)</f>
        <v>-3.7694688127479899E-2</v>
      </c>
      <c r="J33" s="4">
        <f>+MAX(Quedarse!J33,Pedir!J33,Doblarse!J33)</f>
        <v>-0.10485135840627777</v>
      </c>
      <c r="K33" s="4">
        <f>+MAX(Quedarse!K33,Pedir!K33,Doblarse!K33)</f>
        <v>-5.7308046666810254E-2</v>
      </c>
      <c r="M33">
        <v>13</v>
      </c>
      <c r="N33" s="7" t="str">
        <f>+IF(B33=Quedarse!B33,"Q",IF(B33=Doblarse!B33,"D","P"))</f>
        <v>P</v>
      </c>
      <c r="O33" s="7" t="str">
        <f>+IF(C33=Quedarse!C33,"Q",IF(C33=Doblarse!C33,"D","P"))</f>
        <v>P</v>
      </c>
      <c r="P33" s="7" t="str">
        <f>+IF(D33=Quedarse!D33,"Q",IF(D33=Doblarse!D33,"D","P"))</f>
        <v>P</v>
      </c>
      <c r="Q33" s="7" t="str">
        <f>+IF(E33=Quedarse!E33,"Q",IF(E33=Doblarse!E33,"D","P"))</f>
        <v>P</v>
      </c>
      <c r="R33" s="7" t="str">
        <f>+IF(F33=Quedarse!F33,"Q",IF(F33=Doblarse!F33,"D","P"))</f>
        <v>P</v>
      </c>
      <c r="S33" s="7" t="str">
        <f>+IF(G33=Quedarse!G33,"Q",IF(G33=Doblarse!G33,"D","P"))</f>
        <v>P</v>
      </c>
      <c r="T33" s="7" t="str">
        <f>+IF(H33=Quedarse!H33,"Q",IF(H33=Doblarse!H33,"D","P"))</f>
        <v>P</v>
      </c>
      <c r="U33" s="7" t="str">
        <f>+IF(I33=Quedarse!I33,"Q",IF(I33=Doblarse!I33,"D","P"))</f>
        <v>P</v>
      </c>
      <c r="V33" s="7" t="str">
        <f>+IF(J33=Quedarse!J33,"Q",IF(J33=Doblarse!J33,"D","P"))</f>
        <v>P</v>
      </c>
      <c r="W33" s="7" t="str">
        <f>+IF(K33=Quedarse!K33,"Q",IF(K33=Doblarse!K33,"D","P"))</f>
        <v>P</v>
      </c>
    </row>
    <row r="34" spans="1:23" x14ac:dyDescent="0.3">
      <c r="A34">
        <v>14</v>
      </c>
      <c r="B34" s="4">
        <f>+MAX(Quedarse!B34,Pedir!B34,Doblarse!B34)</f>
        <v>2.2391856987839083E-2</v>
      </c>
      <c r="C34" s="4">
        <f>+MAX(Quedarse!C34,Pedir!C34,Doblarse!C34)</f>
        <v>5.0806738919282814E-2</v>
      </c>
      <c r="D34" s="4">
        <f>+MAX(Quedarse!D34,Pedir!D34,Doblarse!D34)</f>
        <v>8.0081414310110233E-2</v>
      </c>
      <c r="E34" s="4">
        <f>+MAX(Quedarse!E34,Pedir!E34,Doblarse!E34)</f>
        <v>0.11189449567473925</v>
      </c>
      <c r="F34" s="4">
        <f>+MAX(Quedarse!F34,Pedir!F34,Doblarse!F34)</f>
        <v>0.13916473074357688</v>
      </c>
      <c r="G34" s="4">
        <f>+MAX(Quedarse!G34,Pedir!G34,Doblarse!G34)</f>
        <v>7.9507488494468148E-2</v>
      </c>
      <c r="H34" s="4">
        <f>+MAX(Quedarse!H34,Pedir!H34,Doblarse!H34)</f>
        <v>1.3277219463208461E-2</v>
      </c>
      <c r="I34" s="4">
        <f>+MAX(Quedarse!I34,Pedir!I34,Doblarse!I34)</f>
        <v>-7.5163189441683848E-2</v>
      </c>
      <c r="J34" s="4">
        <f>+MAX(Quedarse!J34,Pedir!J34,Doblarse!J34)</f>
        <v>-0.1394667821754545</v>
      </c>
      <c r="K34" s="4">
        <f>+MAX(Quedarse!K34,Pedir!K34,Doblarse!K34)</f>
        <v>-9.3874324768310105E-2</v>
      </c>
      <c r="M34">
        <v>14</v>
      </c>
      <c r="N34" s="7" t="str">
        <f>+IF(B34=Quedarse!B34,"Q",IF(B34=Doblarse!B34,"D","P"))</f>
        <v>P</v>
      </c>
      <c r="O34" s="7" t="str">
        <f>+IF(C34=Quedarse!C34,"Q",IF(C34=Doblarse!C34,"D","P"))</f>
        <v>P</v>
      </c>
      <c r="P34" s="7" t="str">
        <f>+IF(D34=Quedarse!D34,"Q",IF(D34=Doblarse!D34,"D","P"))</f>
        <v>P</v>
      </c>
      <c r="Q34" s="7" t="str">
        <f>+IF(E34=Quedarse!E34,"Q",IF(E34=Doblarse!E34,"D","P"))</f>
        <v>P</v>
      </c>
      <c r="R34" s="7" t="str">
        <f>+IF(F34=Quedarse!F34,"Q",IF(F34=Doblarse!F34,"D","P"))</f>
        <v>P</v>
      </c>
      <c r="S34" s="7" t="str">
        <f>+IF(G34=Quedarse!G34,"Q",IF(G34=Doblarse!G34,"D","P"))</f>
        <v>P</v>
      </c>
      <c r="T34" s="7" t="str">
        <f>+IF(H34=Quedarse!H34,"Q",IF(H34=Doblarse!H34,"D","P"))</f>
        <v>P</v>
      </c>
      <c r="U34" s="7" t="str">
        <f>+IF(I34=Quedarse!I34,"Q",IF(I34=Doblarse!I34,"D","P"))</f>
        <v>P</v>
      </c>
      <c r="V34" s="7" t="str">
        <f>+IF(J34=Quedarse!J34,"Q",IF(J34=Doblarse!J34,"D","P"))</f>
        <v>P</v>
      </c>
      <c r="W34" s="7" t="str">
        <f>+IF(K34=Quedarse!K34,"Q",IF(K34=Doblarse!K34,"D","P"))</f>
        <v>P</v>
      </c>
    </row>
    <row r="35" spans="1:23" x14ac:dyDescent="0.3">
      <c r="A35">
        <v>15</v>
      </c>
      <c r="B35" s="4">
        <f>+MAX(Quedarse!B35,Pedir!B35,Doblarse!B35)</f>
        <v>-1.2068474052636583E-4</v>
      </c>
      <c r="C35" s="4">
        <f>+MAX(Quedarse!C35,Pedir!C35,Doblarse!C35)</f>
        <v>2.9159812622497332E-2</v>
      </c>
      <c r="D35" s="4">
        <f>+MAX(Quedarse!D35,Pedir!D35,Doblarse!D35)</f>
        <v>5.9285376931179926E-2</v>
      </c>
      <c r="E35" s="4">
        <f>+MAX(Quedarse!E35,Pedir!E35,Doblarse!E35)</f>
        <v>9.1959698781152482E-2</v>
      </c>
      <c r="F35" s="4">
        <f>+MAX(Quedarse!F35,Pedir!F35,Doblarse!F35)</f>
        <v>0.11824589170260678</v>
      </c>
      <c r="G35" s="4">
        <f>+MAX(Quedarse!G35,Pedir!G35,Doblarse!G35)</f>
        <v>3.7028282279269235E-2</v>
      </c>
      <c r="H35" s="4">
        <f>+MAX(Quedarse!H35,Pedir!H35,Doblarse!H35)</f>
        <v>-2.7054780502901658E-2</v>
      </c>
      <c r="I35" s="4">
        <f>+MAX(Quedarse!I35,Pedir!I35,Doblarse!I35)</f>
        <v>-0.11218876868994292</v>
      </c>
      <c r="J35" s="4">
        <f>+MAX(Quedarse!J35,Pedir!J35,Doblarse!J35)</f>
        <v>-0.17370423031226784</v>
      </c>
      <c r="K35" s="4">
        <f>+MAX(Quedarse!K35,Pedir!K35,Doblarse!K35)</f>
        <v>-0.13002650167843849</v>
      </c>
      <c r="M35">
        <v>15</v>
      </c>
      <c r="N35" s="7" t="str">
        <f>+IF(B35=Quedarse!B35,"Q",IF(B35=Doblarse!B35,"D","P"))</f>
        <v>P</v>
      </c>
      <c r="O35" s="7" t="str">
        <f>+IF(C35=Quedarse!C35,"Q",IF(C35=Doblarse!C35,"D","P"))</f>
        <v>P</v>
      </c>
      <c r="P35" s="7" t="str">
        <f>+IF(D35=Quedarse!D35,"Q",IF(D35=Doblarse!D35,"D","P"))</f>
        <v>P</v>
      </c>
      <c r="Q35" s="7" t="str">
        <f>+IF(E35=Quedarse!E35,"Q",IF(E35=Doblarse!E35,"D","P"))</f>
        <v>P</v>
      </c>
      <c r="R35" s="7" t="str">
        <f>+IF(F35=Quedarse!F35,"Q",IF(F35=Doblarse!F35,"D","P"))</f>
        <v>P</v>
      </c>
      <c r="S35" s="7" t="str">
        <f>+IF(G35=Quedarse!G35,"Q",IF(G35=Doblarse!G35,"D","P"))</f>
        <v>P</v>
      </c>
      <c r="T35" s="7" t="str">
        <f>+IF(H35=Quedarse!H35,"Q",IF(H35=Doblarse!H35,"D","P"))</f>
        <v>P</v>
      </c>
      <c r="U35" s="7" t="str">
        <f>+IF(I35=Quedarse!I35,"Q",IF(I35=Doblarse!I35,"D","P"))</f>
        <v>P</v>
      </c>
      <c r="V35" s="7" t="str">
        <f>+IF(J35=Quedarse!J35,"Q",IF(J35=Doblarse!J35,"D","P"))</f>
        <v>P</v>
      </c>
      <c r="W35" s="7" t="str">
        <f>+IF(K35=Quedarse!K35,"Q",IF(K35=Doblarse!K35,"D","P"))</f>
        <v>P</v>
      </c>
    </row>
    <row r="36" spans="1:23" x14ac:dyDescent="0.3">
      <c r="A36">
        <v>16</v>
      </c>
      <c r="B36" s="4">
        <f>+MAX(Quedarse!B36,Pedir!B36,Doblarse!B36)</f>
        <v>-2.1025187774008566E-2</v>
      </c>
      <c r="C36" s="4">
        <f>+MAX(Quedarse!C36,Pedir!C36,Doblarse!C36)</f>
        <v>9.0590953469108244E-3</v>
      </c>
      <c r="D36" s="4">
        <f>+MAX(Quedarse!D36,Pedir!D36,Doblarse!D36)</f>
        <v>3.9974770793601705E-2</v>
      </c>
      <c r="E36" s="4">
        <f>+MAX(Quedarse!E36,Pedir!E36,Doblarse!E36)</f>
        <v>7.3448815951393354E-2</v>
      </c>
      <c r="F36" s="4">
        <f>+MAX(Quedarse!F36,Pedir!F36,Doblarse!F36)</f>
        <v>9.8821255450277409E-2</v>
      </c>
      <c r="G36" s="4">
        <f>+MAX(Quedarse!G36,Pedir!G36,Doblarse!G36)</f>
        <v>-4.8901571730158942E-3</v>
      </c>
      <c r="H36" s="4">
        <f>+MAX(Quedarse!H36,Pedir!H36,Doblarse!H36)</f>
        <v>-6.6794847920094089E-2</v>
      </c>
      <c r="I36" s="4">
        <f>+MAX(Quedarse!I36,Pedir!I36,Doblarse!I36)</f>
        <v>-0.14864353463007476</v>
      </c>
      <c r="J36" s="4">
        <f>+MAX(Quedarse!J36,Pedir!J36,Doblarse!J36)</f>
        <v>-0.20744109003068206</v>
      </c>
      <c r="K36" s="4">
        <f>+MAX(Quedarse!K36,Pedir!K36,Doblarse!K36)</f>
        <v>-0.16563717206687348</v>
      </c>
      <c r="M36">
        <v>16</v>
      </c>
      <c r="N36" s="7" t="str">
        <f>+IF(B36=Quedarse!B36,"Q",IF(B36=Doblarse!B36,"D","P"))</f>
        <v>P</v>
      </c>
      <c r="O36" s="7" t="str">
        <f>+IF(C36=Quedarse!C36,"Q",IF(C36=Doblarse!C36,"D","P"))</f>
        <v>P</v>
      </c>
      <c r="P36" s="7" t="str">
        <f>+IF(D36=Quedarse!D36,"Q",IF(D36=Doblarse!D36,"D","P"))</f>
        <v>P</v>
      </c>
      <c r="Q36" s="7" t="str">
        <f>+IF(E36=Quedarse!E36,"Q",IF(E36=Doblarse!E36,"D","P"))</f>
        <v>P</v>
      </c>
      <c r="R36" s="7" t="str">
        <f>+IF(F36=Quedarse!F36,"Q",IF(F36=Doblarse!F36,"D","P"))</f>
        <v>P</v>
      </c>
      <c r="S36" s="7" t="str">
        <f>+IF(G36=Quedarse!G36,"Q",IF(G36=Doblarse!G36,"D","P"))</f>
        <v>P</v>
      </c>
      <c r="T36" s="7" t="str">
        <f>+IF(H36=Quedarse!H36,"Q",IF(H36=Doblarse!H36,"D","P"))</f>
        <v>P</v>
      </c>
      <c r="U36" s="7" t="str">
        <f>+IF(I36=Quedarse!I36,"Q",IF(I36=Doblarse!I36,"D","P"))</f>
        <v>P</v>
      </c>
      <c r="V36" s="7" t="str">
        <f>+IF(J36=Quedarse!J36,"Q",IF(J36=Doblarse!J36,"D","P"))</f>
        <v>P</v>
      </c>
      <c r="W36" s="7" t="str">
        <f>+IF(K36=Quedarse!K36,"Q",IF(K36=Doblarse!K36,"D","P"))</f>
        <v>P</v>
      </c>
    </row>
    <row r="37" spans="1:23" x14ac:dyDescent="0.3">
      <c r="A37">
        <v>17</v>
      </c>
      <c r="B37" s="4">
        <f>+MAX(Quedarse!B37,Pedir!B37,Doblarse!B37)</f>
        <v>-4.9104358288912882E-4</v>
      </c>
      <c r="C37" s="4">
        <f>+MAX(Quedarse!C37,Pedir!C37,Doblarse!C37)</f>
        <v>2.8975282965620457E-2</v>
      </c>
      <c r="D37" s="4">
        <f>+MAX(Quedarse!D37,Pedir!D37,Doblarse!D37)</f>
        <v>5.9326275337164343E-2</v>
      </c>
      <c r="E37" s="4">
        <f>+MAX(Quedarse!E37,Pedir!E37,Doblarse!E37)</f>
        <v>9.1189077686774395E-2</v>
      </c>
      <c r="F37" s="4">
        <f>+MAX(Quedarse!F37,Pedir!F37,Doblarse!F37)</f>
        <v>0.12805214364549911</v>
      </c>
      <c r="G37" s="4">
        <f>+MAX(Quedarse!G37,Pedir!G37,Doblarse!G37)</f>
        <v>5.3823463716116654E-2</v>
      </c>
      <c r="H37" s="4">
        <f>+MAX(Quedarse!H37,Pedir!H37,Doblarse!H37)</f>
        <v>-7.2915398729642061E-2</v>
      </c>
      <c r="I37" s="4">
        <f>+MAX(Quedarse!I37,Pedir!I37,Doblarse!I37)</f>
        <v>-0.14978689218213329</v>
      </c>
      <c r="J37" s="4">
        <f>+MAX(Quedarse!J37,Pedir!J37,Doblarse!J37)</f>
        <v>-0.19686697623363469</v>
      </c>
      <c r="K37" s="4">
        <f>+MAX(Quedarse!K37,Pedir!K37,Doblarse!K37)</f>
        <v>-0.17956936979241733</v>
      </c>
      <c r="M37">
        <v>17</v>
      </c>
      <c r="N37" s="7" t="str">
        <f>+IF(B37=Quedarse!B37,"Q",IF(B37=Doblarse!B37,"D","P"))</f>
        <v>P</v>
      </c>
      <c r="O37" s="7" t="str">
        <f>+IF(C37=Quedarse!C37,"Q",IF(C37=Doblarse!C37,"D","P"))</f>
        <v>P</v>
      </c>
      <c r="P37" s="7" t="str">
        <f>+IF(D37=Quedarse!D37,"Q",IF(D37=Doblarse!D37,"D","P"))</f>
        <v>P</v>
      </c>
      <c r="Q37" s="7" t="str">
        <f>+IF(E37=Quedarse!E37,"Q",IF(E37=Doblarse!E37,"D","P"))</f>
        <v>P</v>
      </c>
      <c r="R37" s="7" t="str">
        <f>+IF(F37=Quedarse!F37,"Q",IF(F37=Doblarse!F37,"D","P"))</f>
        <v>P</v>
      </c>
      <c r="S37" s="7" t="str">
        <f>+IF(G37=Quedarse!G37,"Q",IF(G37=Doblarse!G37,"D","P"))</f>
        <v>P</v>
      </c>
      <c r="T37" s="7" t="str">
        <f>+IF(H37=Quedarse!H37,"Q",IF(H37=Doblarse!H37,"D","P"))</f>
        <v>P</v>
      </c>
      <c r="U37" s="7" t="str">
        <f>+IF(I37=Quedarse!I37,"Q",IF(I37=Doblarse!I37,"D","P"))</f>
        <v>P</v>
      </c>
      <c r="V37" s="7" t="str">
        <f>+IF(J37=Quedarse!J37,"Q",IF(J37=Doblarse!J37,"D","P"))</f>
        <v>P</v>
      </c>
      <c r="W37" s="7" t="str">
        <f>+IF(K37=Quedarse!K37,"Q",IF(K37=Doblarse!K37,"D","P"))</f>
        <v>P</v>
      </c>
    </row>
    <row r="38" spans="1:23" x14ac:dyDescent="0.3">
      <c r="A38">
        <v>18</v>
      </c>
      <c r="B38" s="4">
        <f>+MAX(Quedarse!B38,Pedir!B38,Doblarse!B38)</f>
        <v>0.12174190222088771</v>
      </c>
      <c r="C38" s="4">
        <f>+MAX(Quedarse!C38,Pedir!C38,Doblarse!C38)</f>
        <v>0.14830007284131114</v>
      </c>
      <c r="D38" s="4">
        <f>+MAX(Quedarse!D38,Pedir!D38,Doblarse!D38)</f>
        <v>0.17585443719748528</v>
      </c>
      <c r="E38" s="4">
        <f>+MAX(Quedarse!E38,Pedir!E38,Doblarse!E38)</f>
        <v>0.19956119497617719</v>
      </c>
      <c r="F38" s="4">
        <f>+MAX(Quedarse!F38,Pedir!F38,Doblarse!F38)</f>
        <v>0.28344391604689867</v>
      </c>
      <c r="G38" s="4">
        <f>+MAX(Quedarse!G38,Pedir!G38,Doblarse!G38)</f>
        <v>0.3995541673365518</v>
      </c>
      <c r="H38" s="4">
        <f>+MAX(Quedarse!H38,Pedir!H38,Doblarse!H38)</f>
        <v>0.10595134861912359</v>
      </c>
      <c r="I38" s="4">
        <f>+MAX(Quedarse!I38,Pedir!I38,Doblarse!I38)</f>
        <v>-0.10074430758041525</v>
      </c>
      <c r="J38" s="4">
        <f>+MAX(Quedarse!J38,Pedir!J38,Doblarse!J38)</f>
        <v>-0.14380812317405353</v>
      </c>
      <c r="K38" s="4">
        <f>+MAX(Quedarse!K38,Pedir!K38,Doblarse!K38)</f>
        <v>-9.2935491769284034E-2</v>
      </c>
      <c r="M38">
        <v>18</v>
      </c>
      <c r="N38" s="7" t="str">
        <f>+IF(B38=Quedarse!B38,"Q",IF(B38=Doblarse!B38,"D","P"))</f>
        <v>Q</v>
      </c>
      <c r="O38" s="7" t="str">
        <f>+IF(C38=Quedarse!C38,"Q",IF(C38=Doblarse!C38,"D","P"))</f>
        <v>Q</v>
      </c>
      <c r="P38" s="7" t="str">
        <f>+IF(D38=Quedarse!D38,"Q",IF(D38=Doblarse!D38,"D","P"))</f>
        <v>Q</v>
      </c>
      <c r="Q38" s="7" t="str">
        <f>+IF(E38=Quedarse!E38,"Q",IF(E38=Doblarse!E38,"D","P"))</f>
        <v>Q</v>
      </c>
      <c r="R38" s="7" t="str">
        <f>+IF(F38=Quedarse!F38,"Q",IF(F38=Doblarse!F38,"D","P"))</f>
        <v>Q</v>
      </c>
      <c r="S38" s="7" t="str">
        <f>+IF(G38=Quedarse!G38,"Q",IF(G38=Doblarse!G38,"D","P"))</f>
        <v>Q</v>
      </c>
      <c r="T38" s="7" t="str">
        <f>+IF(H38=Quedarse!H38,"Q",IF(H38=Doblarse!H38,"D","P"))</f>
        <v>Q</v>
      </c>
      <c r="U38" s="7" t="str">
        <f>+IF(I38=Quedarse!I38,"Q",IF(I38=Doblarse!I38,"D","P"))</f>
        <v>P</v>
      </c>
      <c r="V38" s="7" t="str">
        <f>+IF(J38=Quedarse!J38,"Q",IF(J38=Doblarse!J38,"D","P"))</f>
        <v>P</v>
      </c>
      <c r="W38" s="7" t="str">
        <f>+IF(K38=Quedarse!K38,"Q",IF(K38=Doblarse!K38,"D","P"))</f>
        <v>P</v>
      </c>
    </row>
    <row r="39" spans="1:23" x14ac:dyDescent="0.3">
      <c r="A39">
        <v>19</v>
      </c>
      <c r="B39" s="4">
        <f>+MAX(Quedarse!B39,Pedir!B39,Doblarse!B39)</f>
        <v>0.38630468602058993</v>
      </c>
      <c r="C39" s="4">
        <f>+MAX(Quedarse!C39,Pedir!C39,Doblarse!C39)</f>
        <v>0.4043629365977599</v>
      </c>
      <c r="D39" s="4">
        <f>+MAX(Quedarse!D39,Pedir!D39,Doblarse!D39)</f>
        <v>0.42317892482749653</v>
      </c>
      <c r="E39" s="4">
        <f>+MAX(Quedarse!E39,Pedir!E39,Doblarse!E39)</f>
        <v>0.43951210416088371</v>
      </c>
      <c r="F39" s="4">
        <f>+MAX(Quedarse!F39,Pedir!F39,Doblarse!F39)</f>
        <v>0.49597707378731926</v>
      </c>
      <c r="G39" s="4">
        <f>+MAX(Quedarse!G39,Pedir!G39,Doblarse!G39)</f>
        <v>0.6159764957534315</v>
      </c>
      <c r="H39" s="4">
        <f>+MAX(Quedarse!H39,Pedir!H39,Doblarse!H39)</f>
        <v>0.59385366828669439</v>
      </c>
      <c r="I39" s="4">
        <f>+MAX(Quedarse!I39,Pedir!I39,Doblarse!I39)</f>
        <v>0.28759675706758148</v>
      </c>
      <c r="J39" s="4">
        <f>+MAX(Quedarse!J39,Pedir!J39,Doblarse!J39)</f>
        <v>6.3118166335840831E-2</v>
      </c>
      <c r="K39" s="4">
        <f>+MAX(Quedarse!K39,Pedir!K39,Doblarse!K39)</f>
        <v>0.27763572376835594</v>
      </c>
      <c r="M39">
        <v>19</v>
      </c>
      <c r="N39" s="7" t="str">
        <f>+IF(B39=Quedarse!B39,"Q",IF(B39=Doblarse!B39,"D","P"))</f>
        <v>Q</v>
      </c>
      <c r="O39" s="7" t="str">
        <f>+IF(C39=Quedarse!C39,"Q",IF(C39=Doblarse!C39,"D","P"))</f>
        <v>Q</v>
      </c>
      <c r="P39" s="7" t="str">
        <f>+IF(D39=Quedarse!D39,"Q",IF(D39=Doblarse!D39,"D","P"))</f>
        <v>Q</v>
      </c>
      <c r="Q39" s="7" t="str">
        <f>+IF(E39=Quedarse!E39,"Q",IF(E39=Doblarse!E39,"D","P"))</f>
        <v>Q</v>
      </c>
      <c r="R39" s="7" t="str">
        <f>+IF(F39=Quedarse!F39,"Q",IF(F39=Doblarse!F39,"D","P"))</f>
        <v>Q</v>
      </c>
      <c r="S39" s="7" t="str">
        <f>+IF(G39=Quedarse!G39,"Q",IF(G39=Doblarse!G39,"D","P"))</f>
        <v>Q</v>
      </c>
      <c r="T39" s="7" t="str">
        <f>+IF(H39=Quedarse!H39,"Q",IF(H39=Doblarse!H39,"D","P"))</f>
        <v>Q</v>
      </c>
      <c r="U39" s="7" t="str">
        <f>+IF(I39=Quedarse!I39,"Q",IF(I39=Doblarse!I39,"D","P"))</f>
        <v>Q</v>
      </c>
      <c r="V39" s="7" t="str">
        <f>+IF(J39=Quedarse!J39,"Q",IF(J39=Doblarse!J39,"D","P"))</f>
        <v>Q</v>
      </c>
      <c r="W39" s="7" t="str">
        <f>+IF(K39=Quedarse!K39,"Q",IF(K39=Doblarse!K39,"D","P"))</f>
        <v>Q</v>
      </c>
    </row>
    <row r="40" spans="1:23" x14ac:dyDescent="0.3">
      <c r="A40">
        <v>20</v>
      </c>
      <c r="B40" s="4">
        <f>+MAX(Quedarse!B40,Pedir!B40,Doblarse!B40)</f>
        <v>0.63998657521683877</v>
      </c>
      <c r="C40" s="4">
        <f>+MAX(Quedarse!C40,Pedir!C40,Doblarse!C40)</f>
        <v>0.65027209425148136</v>
      </c>
      <c r="D40" s="4">
        <f>+MAX(Quedarse!D40,Pedir!D40,Doblarse!D40)</f>
        <v>0.66104996194807186</v>
      </c>
      <c r="E40" s="4">
        <f>+MAX(Quedarse!E40,Pedir!E40,Doblarse!E40)</f>
        <v>0.67035969063279999</v>
      </c>
      <c r="F40" s="4">
        <f>+MAX(Quedarse!F40,Pedir!F40,Doblarse!F40)</f>
        <v>0.70395857017134467</v>
      </c>
      <c r="G40" s="4">
        <f>+MAX(Quedarse!G40,Pedir!G40,Doblarse!G40)</f>
        <v>0.77322722653717491</v>
      </c>
      <c r="H40" s="4">
        <f>+MAX(Quedarse!H40,Pedir!H40,Doblarse!H40)</f>
        <v>0.79181515955189841</v>
      </c>
      <c r="I40" s="4">
        <f>+MAX(Quedarse!I40,Pedir!I40,Doblarse!I40)</f>
        <v>0.75835687080859615</v>
      </c>
      <c r="J40" s="4">
        <f>+MAX(Quedarse!J40,Pedir!J40,Doblarse!J40)</f>
        <v>0.55453756646817121</v>
      </c>
      <c r="K40" s="4">
        <f>+MAX(Quedarse!K40,Pedir!K40,Doblarse!K40)</f>
        <v>0.65547032314990239</v>
      </c>
      <c r="M40">
        <v>20</v>
      </c>
      <c r="N40" s="7" t="str">
        <f>+IF(B40=Quedarse!B40,"Q",IF(B40=Doblarse!B40,"D","P"))</f>
        <v>Q</v>
      </c>
      <c r="O40" s="7" t="str">
        <f>+IF(C40=Quedarse!C40,"Q",IF(C40=Doblarse!C40,"D","P"))</f>
        <v>Q</v>
      </c>
      <c r="P40" s="7" t="str">
        <f>+IF(D40=Quedarse!D40,"Q",IF(D40=Doblarse!D40,"D","P"))</f>
        <v>Q</v>
      </c>
      <c r="Q40" s="7" t="str">
        <f>+IF(E40=Quedarse!E40,"Q",IF(E40=Doblarse!E40,"D","P"))</f>
        <v>Q</v>
      </c>
      <c r="R40" s="7" t="str">
        <f>+IF(F40=Quedarse!F40,"Q",IF(F40=Doblarse!F40,"D","P"))</f>
        <v>Q</v>
      </c>
      <c r="S40" s="7" t="str">
        <f>+IF(G40=Quedarse!G40,"Q",IF(G40=Doblarse!G40,"D","P"))</f>
        <v>Q</v>
      </c>
      <c r="T40" s="7" t="str">
        <f>+IF(H40=Quedarse!H40,"Q",IF(H40=Doblarse!H40,"D","P"))</f>
        <v>Q</v>
      </c>
      <c r="U40" s="7" t="str">
        <f>+IF(I40=Quedarse!I40,"Q",IF(I40=Doblarse!I40,"D","P"))</f>
        <v>Q</v>
      </c>
      <c r="V40" s="7" t="str">
        <f>+IF(J40=Quedarse!J40,"Q",IF(J40=Doblarse!J40,"D","P"))</f>
        <v>Q</v>
      </c>
      <c r="W40" s="7" t="str">
        <f>+IF(K40=Quedarse!K40,"Q",IF(K40=Doblarse!K40,"D","P"))</f>
        <v>Q</v>
      </c>
    </row>
    <row r="41" spans="1:23" x14ac:dyDescent="0.3">
      <c r="A41">
        <v>21</v>
      </c>
      <c r="B41" s="4">
        <f>+MAX(Quedarse!B41,Pedir!B41,Doblarse!B41)</f>
        <v>0.88200651549403997</v>
      </c>
      <c r="C41" s="4">
        <f>+MAX(Quedarse!C41,Pedir!C41,Doblarse!C41)</f>
        <v>0.88530035730174927</v>
      </c>
      <c r="D41" s="4">
        <f>+MAX(Quedarse!D41,Pedir!D41,Doblarse!D41)</f>
        <v>0.88876729296591961</v>
      </c>
      <c r="E41" s="4">
        <f>+MAX(Quedarse!E41,Pedir!E41,Doblarse!E41)</f>
        <v>0.89175382659528035</v>
      </c>
      <c r="F41" s="4">
        <f>+MAX(Quedarse!F41,Pedir!F41,Doblarse!F41)</f>
        <v>0.90283674384258006</v>
      </c>
      <c r="G41" s="4">
        <f>+MAX(Quedarse!G41,Pedir!G41,Doblarse!G41)</f>
        <v>0.92592629596452325</v>
      </c>
      <c r="H41" s="4">
        <f>+MAX(Quedarse!H41,Pedir!H41,Doblarse!H41)</f>
        <v>0.93060505318396614</v>
      </c>
      <c r="I41" s="4">
        <f>+MAX(Quedarse!I41,Pedir!I41,Doblarse!I41)</f>
        <v>0.93917615614724415</v>
      </c>
      <c r="J41" s="4">
        <f>+MAX(Quedarse!J41,Pedir!J41,Doblarse!J41)</f>
        <v>0.96262363326716827</v>
      </c>
      <c r="K41" s="4">
        <f>+MAX(Quedarse!K41,Pedir!K41,Doblarse!K41)</f>
        <v>0.92219381142033785</v>
      </c>
      <c r="M41">
        <v>21</v>
      </c>
      <c r="N41" s="7" t="str">
        <f>+IF(B41=Quedarse!B41,"Q",IF(B41=Doblarse!B41,"D","P"))</f>
        <v>Q</v>
      </c>
      <c r="O41" s="7" t="str">
        <f>+IF(C41=Quedarse!C41,"Q",IF(C41=Doblarse!C41,"D","P"))</f>
        <v>Q</v>
      </c>
      <c r="P41" s="7" t="str">
        <f>+IF(D41=Quedarse!D41,"Q",IF(D41=Doblarse!D41,"D","P"))</f>
        <v>Q</v>
      </c>
      <c r="Q41" s="7" t="str">
        <f>+IF(E41=Quedarse!E41,"Q",IF(E41=Doblarse!E41,"D","P"))</f>
        <v>Q</v>
      </c>
      <c r="R41" s="7" t="str">
        <f>+IF(F41=Quedarse!F41,"Q",IF(F41=Doblarse!F41,"D","P"))</f>
        <v>Q</v>
      </c>
      <c r="S41" s="7" t="str">
        <f>+IF(G41=Quedarse!G41,"Q",IF(G41=Doblarse!G41,"D","P"))</f>
        <v>Q</v>
      </c>
      <c r="T41" s="7" t="str">
        <f>+IF(H41=Quedarse!H41,"Q",IF(H41=Doblarse!H41,"D","P"))</f>
        <v>Q</v>
      </c>
      <c r="U41" s="7" t="str">
        <f>+IF(I41=Quedarse!I41,"Q",IF(I41=Doblarse!I41,"D","P"))</f>
        <v>Q</v>
      </c>
      <c r="V41" s="7" t="str">
        <f>+IF(J41=Quedarse!J41,"Q",IF(J41=Doblarse!J41,"D","P"))</f>
        <v>Q</v>
      </c>
      <c r="W41" s="7" t="str">
        <f>+IF(K41=Quedarse!K41,"Q",IF(K41=Doblarse!K41,"D","P"))</f>
        <v>Q</v>
      </c>
    </row>
    <row r="42" spans="1:23" x14ac:dyDescent="0.3">
      <c r="A42">
        <v>22</v>
      </c>
      <c r="B42" s="4">
        <f>+MAX(Quedarse!B42,Pedir!B42,Doblarse!B42)</f>
        <v>-0.25338998596663803</v>
      </c>
      <c r="C42" s="4">
        <f>+MAX(Quedarse!C42,Pedir!C42,Doblarse!C42)</f>
        <v>-0.2336908997980866</v>
      </c>
      <c r="D42" s="4">
        <f>+MAX(Quedarse!D42,Pedir!D42,Doblarse!D42)</f>
        <v>-0.21106310899491437</v>
      </c>
      <c r="E42" s="4">
        <f>+MAX(Quedarse!E42,Pedir!E42,Doblarse!E42)</f>
        <v>-0.16719266083547524</v>
      </c>
      <c r="F42" s="4">
        <f>+MAX(Quedarse!F42,Pedir!F42,Doblarse!F42)</f>
        <v>-0.15369901583000439</v>
      </c>
      <c r="G42" s="4">
        <f>+MAX(Quedarse!G42,Pedir!G42,Doblarse!G42)</f>
        <v>-0.21284771451731427</v>
      </c>
      <c r="H42" s="4">
        <f>+MAX(Quedarse!H42,Pedir!H42,Doblarse!H42)</f>
        <v>-0.27157480502428616</v>
      </c>
      <c r="I42" s="4">
        <f>+MAX(Quedarse!I42,Pedir!I42,Doblarse!I42)</f>
        <v>-0.3400132806089356</v>
      </c>
      <c r="J42" s="4">
        <f>+MAX(Quedarse!J42,Pedir!J42,Doblarse!J42)</f>
        <v>-0.38104299284808757</v>
      </c>
      <c r="K42" s="4">
        <f>+MAX(Quedarse!K42,Pedir!K42,Doblarse!K42)</f>
        <v>-0.35054034044008009</v>
      </c>
      <c r="N42" s="4"/>
      <c r="O42" s="4"/>
      <c r="P42" s="4"/>
      <c r="Q42" s="4"/>
      <c r="R42" s="4"/>
      <c r="S42" s="4"/>
      <c r="T42" s="4"/>
      <c r="U42" s="4"/>
      <c r="V42" s="4"/>
      <c r="W42" s="4"/>
    </row>
    <row r="43" spans="1:23" x14ac:dyDescent="0.3">
      <c r="A43">
        <v>23</v>
      </c>
      <c r="B43" s="4">
        <f>+MAX(Quedarse!B43,Pedir!B43,Doblarse!B43)</f>
        <v>-0.29278372720927726</v>
      </c>
      <c r="C43" s="4">
        <f>+MAX(Quedarse!C43,Pedir!C43,Doblarse!C43)</f>
        <v>-0.2522502292357135</v>
      </c>
      <c r="D43" s="4">
        <f>+MAX(Quedarse!D43,Pedir!D43,Doblarse!D43)</f>
        <v>-0.21106310899491437</v>
      </c>
      <c r="E43" s="4">
        <f>+MAX(Quedarse!E43,Pedir!E43,Doblarse!E43)</f>
        <v>-0.16719266083547524</v>
      </c>
      <c r="F43" s="4">
        <f>+MAX(Quedarse!F43,Pedir!F43,Doblarse!F43)</f>
        <v>-0.15369901583000439</v>
      </c>
      <c r="G43" s="4">
        <f>+MAX(Quedarse!G43,Pedir!G43,Doblarse!G43)</f>
        <v>-0.26907287776607752</v>
      </c>
      <c r="H43" s="4">
        <f>+MAX(Quedarse!H43,Pedir!H43,Doblarse!H43)</f>
        <v>-0.32360517609397998</v>
      </c>
      <c r="I43" s="4">
        <f>+MAX(Quedarse!I43,Pedir!I43,Doblarse!I43)</f>
        <v>-0.38715518913686875</v>
      </c>
      <c r="J43" s="4">
        <f>+MAX(Quedarse!J43,Pedir!J43,Doblarse!J43)</f>
        <v>-0.42525420764465277</v>
      </c>
      <c r="K43" s="4">
        <f>+MAX(Quedarse!K43,Pedir!K43,Doblarse!K43)</f>
        <v>-0.3969303161229315</v>
      </c>
      <c r="N43" s="4"/>
      <c r="O43" s="4"/>
      <c r="P43" s="4"/>
      <c r="Q43" s="4"/>
      <c r="R43" s="4"/>
      <c r="S43" s="4"/>
      <c r="T43" s="4"/>
      <c r="U43" s="4"/>
      <c r="V43" s="4"/>
      <c r="W43" s="4"/>
    </row>
    <row r="44" spans="1:23" x14ac:dyDescent="0.3">
      <c r="A44">
        <v>24</v>
      </c>
      <c r="B44" s="4">
        <f>+MAX(Quedarse!B44,Pedir!B44,Doblarse!B44)</f>
        <v>-0.29278372720927726</v>
      </c>
      <c r="C44" s="4">
        <f>+MAX(Quedarse!C44,Pedir!C44,Doblarse!C44)</f>
        <v>-0.2522502292357135</v>
      </c>
      <c r="D44" s="4">
        <f>+MAX(Quedarse!D44,Pedir!D44,Doblarse!D44)</f>
        <v>-0.21106310899491437</v>
      </c>
      <c r="E44" s="4">
        <f>+MAX(Quedarse!E44,Pedir!E44,Doblarse!E44)</f>
        <v>-0.16719266083547524</v>
      </c>
      <c r="F44" s="4">
        <f>+MAX(Quedarse!F44,Pedir!F44,Doblarse!F44)</f>
        <v>-0.15369901583000439</v>
      </c>
      <c r="G44" s="4">
        <f>+MAX(Quedarse!G44,Pedir!G44,Doblarse!G44)</f>
        <v>-0.3212819579256434</v>
      </c>
      <c r="H44" s="4">
        <f>+MAX(Quedarse!H44,Pedir!H44,Doblarse!H44)</f>
        <v>-0.37191909208726709</v>
      </c>
      <c r="I44" s="4">
        <f>+MAX(Quedarse!I44,Pedir!I44,Doblarse!I44)</f>
        <v>-0.43092981848423528</v>
      </c>
      <c r="J44" s="4">
        <f>+MAX(Quedarse!J44,Pedir!J44,Doblarse!J44)</f>
        <v>-0.46630747852717758</v>
      </c>
      <c r="K44" s="4">
        <f>+MAX(Quedarse!K44,Pedir!K44,Doblarse!K44)</f>
        <v>-0.44000672211415065</v>
      </c>
      <c r="N44" s="4"/>
      <c r="O44" s="4"/>
      <c r="P44" s="4"/>
      <c r="Q44" s="4"/>
      <c r="R44" s="4"/>
      <c r="S44" s="4"/>
      <c r="T44" s="4"/>
      <c r="U44" s="4"/>
      <c r="V44" s="4"/>
      <c r="W44" s="4"/>
    </row>
    <row r="45" spans="1:23" x14ac:dyDescent="0.3">
      <c r="A45">
        <v>25</v>
      </c>
      <c r="B45" s="4">
        <f>+MAX(Quedarse!B45,Pedir!B45,Doblarse!B45)</f>
        <v>-0.29278372720927726</v>
      </c>
      <c r="C45" s="4">
        <f>+MAX(Quedarse!C45,Pedir!C45,Doblarse!C45)</f>
        <v>-0.2522502292357135</v>
      </c>
      <c r="D45" s="4">
        <f>+MAX(Quedarse!D45,Pedir!D45,Doblarse!D45)</f>
        <v>-0.21106310899491437</v>
      </c>
      <c r="E45" s="4">
        <f>+MAX(Quedarse!E45,Pedir!E45,Doblarse!E45)</f>
        <v>-0.16719266083547524</v>
      </c>
      <c r="F45" s="4">
        <f>+MAX(Quedarse!F45,Pedir!F45,Doblarse!F45)</f>
        <v>-0.15369901583000439</v>
      </c>
      <c r="G45" s="4">
        <f>+MAX(Quedarse!G45,Pedir!G45,Doblarse!G45)</f>
        <v>-0.36976181807381175</v>
      </c>
      <c r="H45" s="4">
        <f>+MAX(Quedarse!H45,Pedir!H45,Doblarse!H45)</f>
        <v>-0.41678201408103371</v>
      </c>
      <c r="I45" s="4">
        <f>+MAX(Quedarse!I45,Pedir!I45,Doblarse!I45)</f>
        <v>-0.47157768859250421</v>
      </c>
      <c r="J45" s="4">
        <f>+MAX(Quedarse!J45,Pedir!J45,Doblarse!J45)</f>
        <v>-0.5044283729180935</v>
      </c>
      <c r="K45" s="4">
        <f>+MAX(Quedarse!K45,Pedir!K45,Doblarse!K45)</f>
        <v>-0.4800062419631399</v>
      </c>
      <c r="N45" s="4"/>
      <c r="O45" s="4"/>
      <c r="P45" s="4"/>
      <c r="Q45" s="4"/>
      <c r="R45" s="4"/>
      <c r="S45" s="4"/>
      <c r="T45" s="4"/>
      <c r="U45" s="4"/>
      <c r="V45" s="4"/>
      <c r="W45" s="4"/>
    </row>
    <row r="46" spans="1:23" x14ac:dyDescent="0.3">
      <c r="A46">
        <v>26</v>
      </c>
      <c r="B46" s="4">
        <f>+MAX(Quedarse!B46,Pedir!B46,Doblarse!B46)</f>
        <v>-0.29278372720927726</v>
      </c>
      <c r="C46" s="4">
        <f>+MAX(Quedarse!C46,Pedir!C46,Doblarse!C46)</f>
        <v>-0.2522502292357135</v>
      </c>
      <c r="D46" s="4">
        <f>+MAX(Quedarse!D46,Pedir!D46,Doblarse!D46)</f>
        <v>-0.21106310899491437</v>
      </c>
      <c r="E46" s="4">
        <f>+MAX(Quedarse!E46,Pedir!E46,Doblarse!E46)</f>
        <v>-0.16719266083547524</v>
      </c>
      <c r="F46" s="4">
        <f>+MAX(Quedarse!F46,Pedir!F46,Doblarse!F46)</f>
        <v>-0.15369901583000439</v>
      </c>
      <c r="G46" s="4">
        <f>+MAX(Quedarse!G46,Pedir!G46,Doblarse!G46)</f>
        <v>-0.41477883106853947</v>
      </c>
      <c r="H46" s="4">
        <f>+MAX(Quedarse!H46,Pedir!H46,Doblarse!H46)</f>
        <v>-0.45844044164667419</v>
      </c>
      <c r="I46" s="4">
        <f>+MAX(Quedarse!I46,Pedir!I46,Doblarse!I46)</f>
        <v>-0.50932213940732529</v>
      </c>
      <c r="J46" s="4">
        <f>+MAX(Quedarse!J46,Pedir!J46,Doblarse!J46)</f>
        <v>-0.53982634628108683</v>
      </c>
      <c r="K46" s="4">
        <f>+MAX(Quedarse!K46,Pedir!K46,Doblarse!K46)</f>
        <v>-0.51714865325148707</v>
      </c>
      <c r="N46" s="4"/>
      <c r="O46" s="4"/>
      <c r="P46" s="4"/>
      <c r="Q46" s="4"/>
      <c r="R46" s="4"/>
      <c r="S46" s="4"/>
      <c r="T46" s="4"/>
      <c r="U46" s="4"/>
      <c r="V46" s="4"/>
      <c r="W46" s="4"/>
    </row>
    <row r="47" spans="1:23" x14ac:dyDescent="0.3">
      <c r="A47">
        <v>27</v>
      </c>
      <c r="B47" s="4">
        <f>+MAX(Quedarse!B47,Pedir!B47,Doblarse!B47)</f>
        <v>-0.15297458768154204</v>
      </c>
      <c r="C47" s="4">
        <f>+MAX(Quedarse!C47,Pedir!C47,Doblarse!C47)</f>
        <v>-0.11721624142457365</v>
      </c>
      <c r="D47" s="4">
        <f>+MAX(Quedarse!D47,Pedir!D47,Doblarse!D47)</f>
        <v>-8.0573373145316152E-2</v>
      </c>
      <c r="E47" s="4">
        <f>+MAX(Quedarse!E47,Pedir!E47,Doblarse!E47)</f>
        <v>-4.4941375564924446E-2</v>
      </c>
      <c r="F47" s="4">
        <f>+MAX(Quedarse!F47,Pedir!F47,Doblarse!F47)</f>
        <v>1.1739160673341964E-2</v>
      </c>
      <c r="G47" s="4">
        <f>+MAX(Quedarse!G47,Pedir!G47,Doblarse!G47)</f>
        <v>-0.10680898948269468</v>
      </c>
      <c r="H47" s="4">
        <f>+MAX(Quedarse!H47,Pedir!H47,Doblarse!H47)</f>
        <v>-0.38195097104844711</v>
      </c>
      <c r="I47" s="4">
        <f>+MAX(Quedarse!I47,Pedir!I47,Doblarse!I47)</f>
        <v>-0.42315423964521748</v>
      </c>
      <c r="J47" s="4">
        <f>+MAX(Quedarse!J47,Pedir!J47,Doblarse!J47)</f>
        <v>-0.41972063392881986</v>
      </c>
      <c r="K47" s="4">
        <f>+MAX(Quedarse!K47,Pedir!K47,Doblarse!K47)</f>
        <v>-0.47803347499473703</v>
      </c>
      <c r="N47" s="4"/>
      <c r="O47" s="4"/>
      <c r="P47" s="4"/>
      <c r="Q47" s="4"/>
      <c r="R47" s="4"/>
      <c r="S47" s="4"/>
      <c r="T47" s="4"/>
      <c r="U47" s="4"/>
      <c r="V47" s="4"/>
      <c r="W47" s="4"/>
    </row>
    <row r="48" spans="1:23" x14ac:dyDescent="0.3">
      <c r="A48">
        <v>28</v>
      </c>
      <c r="B48" s="4">
        <f>+MAX(Quedarse!B48,Pedir!B48,Doblarse!B48)</f>
        <v>0.12174190222088771</v>
      </c>
      <c r="C48" s="4">
        <f>+MAX(Quedarse!C48,Pedir!C48,Doblarse!C48)</f>
        <v>0.14830007284131114</v>
      </c>
      <c r="D48" s="4">
        <f>+MAX(Quedarse!D48,Pedir!D48,Doblarse!D48)</f>
        <v>0.17585443719748528</v>
      </c>
      <c r="E48" s="4">
        <f>+MAX(Quedarse!E48,Pedir!E48,Doblarse!E48)</f>
        <v>0.19956119497617719</v>
      </c>
      <c r="F48" s="4">
        <f>+MAX(Quedarse!F48,Pedir!F48,Doblarse!F48)</f>
        <v>0.28344391604689867</v>
      </c>
      <c r="G48" s="4">
        <f>+MAX(Quedarse!G48,Pedir!G48,Doblarse!G48)</f>
        <v>0.3995541673365518</v>
      </c>
      <c r="H48" s="4">
        <f>+MAX(Quedarse!H48,Pedir!H48,Doblarse!H48)</f>
        <v>0.10595134861912359</v>
      </c>
      <c r="I48" s="4">
        <f>+MAX(Quedarse!I48,Pedir!I48,Doblarse!I48)</f>
        <v>-0.18316335667343342</v>
      </c>
      <c r="J48" s="4">
        <f>+MAX(Quedarse!J48,Pedir!J48,Doblarse!J48)</f>
        <v>-0.17830123379648949</v>
      </c>
      <c r="K48" s="4">
        <f>+MAX(Quedarse!K48,Pedir!K48,Doblarse!K48)</f>
        <v>-0.10019887561319057</v>
      </c>
      <c r="N48" s="4"/>
      <c r="O48" s="4"/>
      <c r="P48" s="4"/>
      <c r="Q48" s="4"/>
      <c r="R48" s="4"/>
      <c r="S48" s="4"/>
      <c r="T48" s="4"/>
      <c r="U48" s="4"/>
      <c r="V48" s="4"/>
      <c r="W48" s="4"/>
    </row>
    <row r="49" spans="1:23" x14ac:dyDescent="0.3">
      <c r="A49">
        <v>29</v>
      </c>
      <c r="B49" s="4">
        <f>+MAX(Quedarse!B49,Pedir!B49,Doblarse!B49)</f>
        <v>0.38630468602058993</v>
      </c>
      <c r="C49" s="4">
        <f>+MAX(Quedarse!C49,Pedir!C49,Doblarse!C49)</f>
        <v>0.4043629365977599</v>
      </c>
      <c r="D49" s="4">
        <f>+MAX(Quedarse!D49,Pedir!D49,Doblarse!D49)</f>
        <v>0.42317892482749653</v>
      </c>
      <c r="E49" s="4">
        <f>+MAX(Quedarse!E49,Pedir!E49,Doblarse!E49)</f>
        <v>0.43951210416088371</v>
      </c>
      <c r="F49" s="4">
        <f>+MAX(Quedarse!F49,Pedir!F49,Doblarse!F49)</f>
        <v>0.49597707378731926</v>
      </c>
      <c r="G49" s="4">
        <f>+MAX(Quedarse!G49,Pedir!G49,Doblarse!G49)</f>
        <v>0.6159764957534315</v>
      </c>
      <c r="H49" s="4">
        <f>+MAX(Quedarse!H49,Pedir!H49,Doblarse!H49)</f>
        <v>0.59385366828669439</v>
      </c>
      <c r="I49" s="4">
        <f>+MAX(Quedarse!I49,Pedir!I49,Doblarse!I49)</f>
        <v>0.28759675706758148</v>
      </c>
      <c r="J49" s="4">
        <f>+MAX(Quedarse!J49,Pedir!J49,Doblarse!J49)</f>
        <v>6.3118166335840831E-2</v>
      </c>
      <c r="K49" s="4">
        <f>+MAX(Quedarse!K49,Pedir!K49,Doblarse!K49)</f>
        <v>0.27763572376835594</v>
      </c>
      <c r="N49" s="4"/>
      <c r="O49" s="4"/>
      <c r="P49" s="4"/>
      <c r="Q49" s="4"/>
      <c r="R49" s="4"/>
      <c r="S49" s="4"/>
      <c r="T49" s="4"/>
      <c r="U49" s="4"/>
      <c r="V49" s="4"/>
      <c r="W49" s="4"/>
    </row>
    <row r="50" spans="1:23" x14ac:dyDescent="0.3">
      <c r="A50">
        <v>30</v>
      </c>
      <c r="B50" s="4">
        <f>+MAX(Quedarse!B50,Pedir!B50,Doblarse!B50)</f>
        <v>0.63998657521683877</v>
      </c>
      <c r="C50" s="4">
        <f>+MAX(Quedarse!C50,Pedir!C50,Doblarse!C50)</f>
        <v>0.65027209425148136</v>
      </c>
      <c r="D50" s="4">
        <f>+MAX(Quedarse!D50,Pedir!D50,Doblarse!D50)</f>
        <v>0.66104996194807186</v>
      </c>
      <c r="E50" s="4">
        <f>+MAX(Quedarse!E50,Pedir!E50,Doblarse!E50)</f>
        <v>0.67035969063279999</v>
      </c>
      <c r="F50" s="4">
        <f>+MAX(Quedarse!F50,Pedir!F50,Doblarse!F50)</f>
        <v>0.70395857017134467</v>
      </c>
      <c r="G50" s="4">
        <f>+MAX(Quedarse!G50,Pedir!G50,Doblarse!G50)</f>
        <v>0.77322722653717491</v>
      </c>
      <c r="H50" s="4">
        <f>+MAX(Quedarse!H50,Pedir!H50,Doblarse!H50)</f>
        <v>0.79181515955189841</v>
      </c>
      <c r="I50" s="4">
        <f>+MAX(Quedarse!I50,Pedir!I50,Doblarse!I50)</f>
        <v>0.75835687080859615</v>
      </c>
      <c r="J50" s="4">
        <f>+MAX(Quedarse!J50,Pedir!J50,Doblarse!J50)</f>
        <v>0.55453756646817121</v>
      </c>
      <c r="K50" s="4">
        <f>+MAX(Quedarse!K50,Pedir!K50,Doblarse!K50)</f>
        <v>0.65547032314990239</v>
      </c>
      <c r="N50" s="4"/>
      <c r="O50" s="4"/>
      <c r="P50" s="4"/>
      <c r="Q50" s="4"/>
      <c r="R50" s="4"/>
      <c r="S50" s="4"/>
      <c r="T50" s="4"/>
      <c r="U50" s="4"/>
      <c r="V50" s="4"/>
      <c r="W50" s="4"/>
    </row>
    <row r="51" spans="1:23" x14ac:dyDescent="0.3">
      <c r="A51">
        <v>31</v>
      </c>
      <c r="B51" s="4">
        <f>+MAX(Quedarse!B51,Pedir!B51,Doblarse!B51)</f>
        <v>0.88200651549403997</v>
      </c>
      <c r="C51" s="4">
        <f>+MAX(Quedarse!C51,Pedir!C51,Doblarse!C51)</f>
        <v>0.88530035730174927</v>
      </c>
      <c r="D51" s="4">
        <f>+MAX(Quedarse!D51,Pedir!D51,Doblarse!D51)</f>
        <v>0.88876729296591961</v>
      </c>
      <c r="E51" s="4">
        <f>+MAX(Quedarse!E51,Pedir!E51,Doblarse!E51)</f>
        <v>0.89175382659528035</v>
      </c>
      <c r="F51" s="4">
        <f>+MAX(Quedarse!F51,Pedir!F51,Doblarse!F51)</f>
        <v>0.90283674384258006</v>
      </c>
      <c r="G51" s="4">
        <f>+MAX(Quedarse!G51,Pedir!G51,Doblarse!G51)</f>
        <v>0.92592629596452325</v>
      </c>
      <c r="H51" s="4">
        <f>+MAX(Quedarse!H51,Pedir!H51,Doblarse!H51)</f>
        <v>0.93060505318396614</v>
      </c>
      <c r="I51" s="4">
        <f>+MAX(Quedarse!I51,Pedir!I51,Doblarse!I51)</f>
        <v>0.93917615614724415</v>
      </c>
      <c r="J51" s="4">
        <f>+MAX(Quedarse!J51,Pedir!J51,Doblarse!J51)</f>
        <v>0.96262363326716827</v>
      </c>
      <c r="K51" s="4">
        <f>+MAX(Quedarse!K51,Pedir!K51,Doblarse!K51)</f>
        <v>0.92219381142033785</v>
      </c>
      <c r="N51" s="4"/>
      <c r="O51" s="4"/>
      <c r="P51" s="4"/>
      <c r="Q51" s="4"/>
      <c r="R51" s="4"/>
      <c r="S51" s="4"/>
      <c r="T51" s="4"/>
      <c r="U51" s="4"/>
      <c r="V51" s="4"/>
      <c r="W51" s="4"/>
    </row>
  </sheetData>
  <mergeCells count="1">
    <mergeCell ref="X22:AA29"/>
  </mergeCells>
  <conditionalFormatting sqref="N2:W30 N32:W41">
    <cfRule type="cellIs" dxfId="10" priority="2" operator="equal">
      <formula>"Q"</formula>
    </cfRule>
    <cfRule type="cellIs" dxfId="9" priority="3" operator="equal">
      <formula>"P"</formula>
    </cfRule>
  </conditionalFormatting>
  <conditionalFormatting sqref="N2:W41">
    <cfRule type="cellIs" dxfId="8" priority="1" operator="equal">
      <formula>"D"</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6B43C-728D-4C5B-84B1-3F3711ECE488}">
  <sheetPr>
    <tabColor rgb="FF00B0F0"/>
  </sheetPr>
  <dimension ref="A1:AA51"/>
  <sheetViews>
    <sheetView zoomScale="90" zoomScaleNormal="90" workbookViewId="0"/>
  </sheetViews>
  <sheetFormatPr baseColWidth="10" defaultRowHeight="14.4" x14ac:dyDescent="0.3"/>
  <cols>
    <col min="8" max="8" width="11.88671875" customWidth="1"/>
    <col min="14" max="23" width="3.88671875" customWidth="1"/>
  </cols>
  <sheetData>
    <row r="1" spans="1:23" x14ac:dyDescent="0.3">
      <c r="A1" t="s">
        <v>4</v>
      </c>
      <c r="B1">
        <v>2</v>
      </c>
      <c r="C1">
        <v>3</v>
      </c>
      <c r="D1">
        <v>4</v>
      </c>
      <c r="E1">
        <v>5</v>
      </c>
      <c r="F1">
        <v>6</v>
      </c>
      <c r="G1">
        <v>7</v>
      </c>
      <c r="H1">
        <v>8</v>
      </c>
      <c r="I1">
        <v>9</v>
      </c>
      <c r="J1">
        <v>10</v>
      </c>
      <c r="K1" t="s">
        <v>5</v>
      </c>
      <c r="M1" t="s">
        <v>4</v>
      </c>
      <c r="N1">
        <v>2</v>
      </c>
      <c r="O1">
        <v>3</v>
      </c>
      <c r="P1">
        <v>4</v>
      </c>
      <c r="Q1">
        <v>5</v>
      </c>
      <c r="R1">
        <v>6</v>
      </c>
      <c r="S1">
        <v>7</v>
      </c>
      <c r="T1">
        <v>8</v>
      </c>
      <c r="U1">
        <v>9</v>
      </c>
      <c r="V1">
        <v>10</v>
      </c>
      <c r="W1" t="s">
        <v>5</v>
      </c>
    </row>
    <row r="2" spans="1:23" x14ac:dyDescent="0.3">
      <c r="A2">
        <v>4</v>
      </c>
      <c r="B2" s="4">
        <f>+MAX(Quedarse!B2,Pedir!B2)</f>
        <v>-0.11491332761892134</v>
      </c>
      <c r="C2" s="4">
        <f>+MAX(Quedarse!C2,Pedir!C2)</f>
        <v>-8.2613314299744375E-2</v>
      </c>
      <c r="D2" s="4">
        <f>+MAX(Quedarse!D2,Pedir!D2)</f>
        <v>-4.9367420106916908E-2</v>
      </c>
      <c r="E2" s="4">
        <f>+MAX(Quedarse!E2,Pedir!E2)</f>
        <v>-1.2379926519926384E-2</v>
      </c>
      <c r="F2" s="4">
        <f>+MAX(Quedarse!F2,Pedir!F2)</f>
        <v>1.1130417280979889E-2</v>
      </c>
      <c r="G2" s="4">
        <f>+MAX(Quedarse!G2,Pedir!G2)</f>
        <v>-8.8279201058463722E-2</v>
      </c>
      <c r="H2" s="4">
        <f>+MAX(Quedarse!H2,Pedir!H2)</f>
        <v>-0.15933415266020509</v>
      </c>
      <c r="I2" s="4">
        <f>+MAX(Quedarse!I2,Pedir!I2)</f>
        <v>-0.24066617915336547</v>
      </c>
      <c r="J2" s="4">
        <f>+MAX(Quedarse!J2,Pedir!J2)</f>
        <v>-0.28919791448567511</v>
      </c>
      <c r="K2" s="4">
        <f>+MAX(Quedarse!K2,Pedir!K2)</f>
        <v>-0.25307699440390868</v>
      </c>
      <c r="M2">
        <v>4</v>
      </c>
      <c r="N2" s="7" t="str">
        <f>+IF(B2=Quedarse!B2,"Q","P")</f>
        <v>P</v>
      </c>
      <c r="O2" s="7" t="str">
        <f>+IF(C2=Quedarse!C2,"Q","P")</f>
        <v>P</v>
      </c>
      <c r="P2" s="7" t="str">
        <f>+IF(D2=Quedarse!D2,"Q","P")</f>
        <v>P</v>
      </c>
      <c r="Q2" s="7" t="str">
        <f>+IF(E2=Quedarse!E2,"Q","P")</f>
        <v>P</v>
      </c>
      <c r="R2" s="7" t="str">
        <f>+IF(F2=Quedarse!F2,"Q","P")</f>
        <v>P</v>
      </c>
      <c r="S2" s="7" t="str">
        <f>+IF(G2=Quedarse!G2,"Q","P")</f>
        <v>P</v>
      </c>
      <c r="T2" s="7" t="str">
        <f>+IF(H2=Quedarse!H2,"Q","P")</f>
        <v>P</v>
      </c>
      <c r="U2" s="7" t="str">
        <f>+IF(I2=Quedarse!I2,"Q","P")</f>
        <v>P</v>
      </c>
      <c r="V2" s="7" t="str">
        <f>+IF(J2=Quedarse!J2,"Q","P")</f>
        <v>P</v>
      </c>
      <c r="W2" s="7" t="str">
        <f>+IF(K2=Quedarse!K2,"Q","P")</f>
        <v>P</v>
      </c>
    </row>
    <row r="3" spans="1:23" x14ac:dyDescent="0.3">
      <c r="A3">
        <v>5</v>
      </c>
      <c r="B3" s="4">
        <f>+MAX(Quedarse!B3,Pedir!B3)</f>
        <v>-0.12821556706374745</v>
      </c>
      <c r="C3" s="4">
        <f>+MAX(Quedarse!C3,Pedir!C3)</f>
        <v>-9.5310227261489883E-2</v>
      </c>
      <c r="D3" s="4">
        <f>+MAX(Quedarse!D3,Pedir!D3)</f>
        <v>-6.1479464199694238E-2</v>
      </c>
      <c r="E3" s="4">
        <f>+MAX(Quedarse!E3,Pedir!E3)</f>
        <v>-2.397897039185962E-2</v>
      </c>
      <c r="F3" s="4">
        <f>+MAX(Quedarse!F3,Pedir!F3)</f>
        <v>-1.1863378384400908E-3</v>
      </c>
      <c r="G3" s="4">
        <f>+MAX(Quedarse!G3,Pedir!G3)</f>
        <v>-0.11944744188414852</v>
      </c>
      <c r="H3" s="4">
        <f>+MAX(Quedarse!H3,Pedir!H3)</f>
        <v>-0.18809330390318518</v>
      </c>
      <c r="I3" s="4">
        <f>+MAX(Quedarse!I3,Pedir!I3)</f>
        <v>-0.2666150533579591</v>
      </c>
      <c r="J3" s="4">
        <f>+MAX(Quedarse!J3,Pedir!J3)</f>
        <v>-0.31341164336497107</v>
      </c>
      <c r="K3" s="4">
        <f>+MAX(Quedarse!K3,Pedir!K3)</f>
        <v>-0.27857459755181968</v>
      </c>
      <c r="M3">
        <v>5</v>
      </c>
      <c r="N3" s="7" t="str">
        <f>+IF(B3=Quedarse!B3,"Q","P")</f>
        <v>P</v>
      </c>
      <c r="O3" s="7" t="str">
        <f>+IF(C3=Quedarse!C3,"Q","P")</f>
        <v>P</v>
      </c>
      <c r="P3" s="7" t="str">
        <f>+IF(D3=Quedarse!D3,"Q","P")</f>
        <v>P</v>
      </c>
      <c r="Q3" s="7" t="str">
        <f>+IF(E3=Quedarse!E3,"Q","P")</f>
        <v>P</v>
      </c>
      <c r="R3" s="7" t="str">
        <f>+IF(F3=Quedarse!F3,"Q","P")</f>
        <v>P</v>
      </c>
      <c r="S3" s="7" t="str">
        <f>+IF(G3=Quedarse!G3,"Q","P")</f>
        <v>P</v>
      </c>
      <c r="T3" s="7" t="str">
        <f>+IF(H3=Quedarse!H3,"Q","P")</f>
        <v>P</v>
      </c>
      <c r="U3" s="7" t="str">
        <f>+IF(I3=Quedarse!I3,"Q","P")</f>
        <v>P</v>
      </c>
      <c r="V3" s="7" t="str">
        <f>+IF(J3=Quedarse!J3,"Q","P")</f>
        <v>P</v>
      </c>
      <c r="W3" s="7" t="str">
        <f>+IF(K3=Quedarse!K3,"Q","P")</f>
        <v>P</v>
      </c>
    </row>
    <row r="4" spans="1:23" x14ac:dyDescent="0.3">
      <c r="A4">
        <v>6</v>
      </c>
      <c r="B4" s="4">
        <f>+MAX(Quedarse!B4,Pedir!B4)</f>
        <v>-0.14075911746001987</v>
      </c>
      <c r="C4" s="4">
        <f>+MAX(Quedarse!C4,Pedir!C4)</f>
        <v>-0.10729107800860836</v>
      </c>
      <c r="D4" s="4">
        <f>+MAX(Quedarse!D4,Pedir!D4)</f>
        <v>-7.2917141926387305E-2</v>
      </c>
      <c r="E4" s="4">
        <f>+MAX(Quedarse!E4,Pedir!E4)</f>
        <v>-3.4915973330102178E-2</v>
      </c>
      <c r="F4" s="4">
        <f>+MAX(Quedarse!F4,Pedir!F4)</f>
        <v>-1.3005835529874204E-2</v>
      </c>
      <c r="G4" s="4">
        <f>+MAX(Quedarse!G4,Pedir!G4)</f>
        <v>-0.15193270723669944</v>
      </c>
      <c r="H4" s="4">
        <f>+MAX(Quedarse!H4,Pedir!H4)</f>
        <v>-0.21724188132078476</v>
      </c>
      <c r="I4" s="4">
        <f>+MAX(Quedarse!I4,Pedir!I4)</f>
        <v>-0.29264070019772598</v>
      </c>
      <c r="J4" s="4">
        <f>+MAX(Quedarse!J4,Pedir!J4)</f>
        <v>-0.33774944037840804</v>
      </c>
      <c r="K4" s="4">
        <f>+MAX(Quedarse!K4,Pedir!K4)</f>
        <v>-0.30414663097569938</v>
      </c>
      <c r="M4">
        <v>6</v>
      </c>
      <c r="N4" s="7" t="str">
        <f>+IF(B4=Quedarse!B4,"Q","P")</f>
        <v>P</v>
      </c>
      <c r="O4" s="7" t="str">
        <f>+IF(C4=Quedarse!C4,"Q","P")</f>
        <v>P</v>
      </c>
      <c r="P4" s="7" t="str">
        <f>+IF(D4=Quedarse!D4,"Q","P")</f>
        <v>P</v>
      </c>
      <c r="Q4" s="7" t="str">
        <f>+IF(E4=Quedarse!E4,"Q","P")</f>
        <v>P</v>
      </c>
      <c r="R4" s="7" t="str">
        <f>+IF(F4=Quedarse!F4,"Q","P")</f>
        <v>P</v>
      </c>
      <c r="S4" s="7" t="str">
        <f>+IF(G4=Quedarse!G4,"Q","P")</f>
        <v>P</v>
      </c>
      <c r="T4" s="7" t="str">
        <f>+IF(H4=Quedarse!H4,"Q","P")</f>
        <v>P</v>
      </c>
      <c r="U4" s="7" t="str">
        <f>+IF(I4=Quedarse!I4,"Q","P")</f>
        <v>P</v>
      </c>
      <c r="V4" s="7" t="str">
        <f>+IF(J4=Quedarse!J4,"Q","P")</f>
        <v>P</v>
      </c>
      <c r="W4" s="7" t="str">
        <f>+IF(K4=Quedarse!K4,"Q","P")</f>
        <v>P</v>
      </c>
    </row>
    <row r="5" spans="1:23" x14ac:dyDescent="0.3">
      <c r="A5">
        <v>7</v>
      </c>
      <c r="B5" s="4">
        <f>+MAX(Quedarse!B5,Pedir!B5)</f>
        <v>-0.10918342786661633</v>
      </c>
      <c r="C5" s="4">
        <f>+MAX(Quedarse!C5,Pedir!C5)</f>
        <v>-7.658298190446361E-2</v>
      </c>
      <c r="D5" s="4">
        <f>+MAX(Quedarse!D5,Pedir!D5)</f>
        <v>-4.3021794004341876E-2</v>
      </c>
      <c r="E5" s="4">
        <f>+MAX(Quedarse!E5,Pedir!E5)</f>
        <v>-7.2713609029408845E-3</v>
      </c>
      <c r="F5" s="4">
        <f>+MAX(Quedarse!F5,Pedir!F5)</f>
        <v>2.9185342353860964E-2</v>
      </c>
      <c r="G5" s="4">
        <f>+MAX(Quedarse!G5,Pedir!G5)</f>
        <v>-6.8807799580427764E-2</v>
      </c>
      <c r="H5" s="4">
        <f>+MAX(Quedarse!H5,Pedir!H5)</f>
        <v>-0.21060476872434966</v>
      </c>
      <c r="I5" s="4">
        <f>+MAX(Quedarse!I5,Pedir!I5)</f>
        <v>-0.28536544048687662</v>
      </c>
      <c r="J5" s="4">
        <f>+MAX(Quedarse!J5,Pedir!J5)</f>
        <v>-0.31905479139833842</v>
      </c>
      <c r="K5" s="4">
        <f>+MAX(Quedarse!K5,Pedir!K5)</f>
        <v>-0.31007165033163697</v>
      </c>
      <c r="M5">
        <v>7</v>
      </c>
      <c r="N5" s="7" t="str">
        <f>+IF(B5=Quedarse!B5,"Q","P")</f>
        <v>P</v>
      </c>
      <c r="O5" s="7" t="str">
        <f>+IF(C5=Quedarse!C5,"Q","P")</f>
        <v>P</v>
      </c>
      <c r="P5" s="7" t="str">
        <f>+IF(D5=Quedarse!D5,"Q","P")</f>
        <v>P</v>
      </c>
      <c r="Q5" s="7" t="str">
        <f>+IF(E5=Quedarse!E5,"Q","P")</f>
        <v>P</v>
      </c>
      <c r="R5" s="7" t="str">
        <f>+IF(F5=Quedarse!F5,"Q","P")</f>
        <v>P</v>
      </c>
      <c r="S5" s="7" t="str">
        <f>+IF(G5=Quedarse!G5,"Q","P")</f>
        <v>P</v>
      </c>
      <c r="T5" s="7" t="str">
        <f>+IF(H5=Quedarse!H5,"Q","P")</f>
        <v>P</v>
      </c>
      <c r="U5" s="7" t="str">
        <f>+IF(I5=Quedarse!I5,"Q","P")</f>
        <v>P</v>
      </c>
      <c r="V5" s="7" t="str">
        <f>+IF(J5=Quedarse!J5,"Q","P")</f>
        <v>P</v>
      </c>
      <c r="W5" s="7" t="str">
        <f>+IF(K5=Quedarse!K5,"Q","P")</f>
        <v>P</v>
      </c>
    </row>
    <row r="6" spans="1:23" x14ac:dyDescent="0.3">
      <c r="A6">
        <v>8</v>
      </c>
      <c r="B6" s="4">
        <f>+MAX(Quedarse!B6,Pedir!B6)</f>
        <v>-2.1798188008805668E-2</v>
      </c>
      <c r="C6" s="4">
        <f>+MAX(Quedarse!C6,Pedir!C6)</f>
        <v>8.0052625306546651E-3</v>
      </c>
      <c r="D6" s="4">
        <f>+MAX(Quedarse!D6,Pedir!D6)</f>
        <v>3.8784473277208811E-2</v>
      </c>
      <c r="E6" s="4">
        <f>+MAX(Quedarse!E6,Pedir!E6)</f>
        <v>7.0804635983033826E-2</v>
      </c>
      <c r="F6" s="4">
        <f>+MAX(Quedarse!F6,Pedir!F6)</f>
        <v>0.11496015009622332</v>
      </c>
      <c r="G6" s="4">
        <f>+MAX(Quedarse!G6,Pedir!G6)</f>
        <v>8.2207439363742862E-2</v>
      </c>
      <c r="H6" s="4">
        <f>+MAX(Quedarse!H6,Pedir!H6)</f>
        <v>-5.9898275658656304E-2</v>
      </c>
      <c r="I6" s="4">
        <f>+MAX(Quedarse!I6,Pedir!I6)</f>
        <v>-0.21018633199821762</v>
      </c>
      <c r="J6" s="4">
        <f>+MAX(Quedarse!J6,Pedir!J6)</f>
        <v>-0.24937508055334259</v>
      </c>
      <c r="K6" s="4">
        <f>+MAX(Quedarse!K6,Pedir!K6)</f>
        <v>-0.1970288105741636</v>
      </c>
      <c r="M6">
        <v>8</v>
      </c>
      <c r="N6" s="7" t="str">
        <f>+IF(B6=Quedarse!B6,"Q","P")</f>
        <v>P</v>
      </c>
      <c r="O6" s="7" t="str">
        <f>+IF(C6=Quedarse!C6,"Q","P")</f>
        <v>P</v>
      </c>
      <c r="P6" s="7" t="str">
        <f>+IF(D6=Quedarse!D6,"Q","P")</f>
        <v>P</v>
      </c>
      <c r="Q6" s="7" t="str">
        <f>+IF(E6=Quedarse!E6,"Q","P")</f>
        <v>P</v>
      </c>
      <c r="R6" s="7" t="str">
        <f>+IF(F6=Quedarse!F6,"Q","P")</f>
        <v>P</v>
      </c>
      <c r="S6" s="7" t="str">
        <f>+IF(G6=Quedarse!G6,"Q","P")</f>
        <v>P</v>
      </c>
      <c r="T6" s="7" t="str">
        <f>+IF(H6=Quedarse!H6,"Q","P")</f>
        <v>P</v>
      </c>
      <c r="U6" s="7" t="str">
        <f>+IF(I6=Quedarse!I6,"Q","P")</f>
        <v>P</v>
      </c>
      <c r="V6" s="7" t="str">
        <f>+IF(J6=Quedarse!J6,"Q","P")</f>
        <v>P</v>
      </c>
      <c r="W6" s="7" t="str">
        <f>+IF(K6=Quedarse!K6,"Q","P")</f>
        <v>P</v>
      </c>
    </row>
    <row r="7" spans="1:23" x14ac:dyDescent="0.3">
      <c r="A7">
        <v>9</v>
      </c>
      <c r="B7" s="4">
        <f>+MAX(Quedarse!B7,Pedir!B7)</f>
        <v>7.4446037576340524E-2</v>
      </c>
      <c r="C7" s="4">
        <f>+MAX(Quedarse!C7,Pedir!C7)</f>
        <v>0.10126470173887674</v>
      </c>
      <c r="D7" s="4">
        <f>+MAX(Quedarse!D7,Pedir!D7)</f>
        <v>0.12898088119574178</v>
      </c>
      <c r="E7" s="4">
        <f>+MAX(Quedarse!E7,Pedir!E7)</f>
        <v>0.15803185626651736</v>
      </c>
      <c r="F7" s="4">
        <f>+MAX(Quedarse!F7,Pedir!F7)</f>
        <v>0.19601883925727884</v>
      </c>
      <c r="G7" s="4">
        <f>+MAX(Quedarse!G7,Pedir!G7)</f>
        <v>0.17186785993695267</v>
      </c>
      <c r="H7" s="4">
        <f>+MAX(Quedarse!H7,Pedir!H7)</f>
        <v>9.8376217435392543E-2</v>
      </c>
      <c r="I7" s="4">
        <f>+MAX(Quedarse!I7,Pedir!I7)</f>
        <v>-5.2178053462651711E-2</v>
      </c>
      <c r="J7" s="4">
        <f>+MAX(Quedarse!J7,Pedir!J7)</f>
        <v>-0.15295298487455075</v>
      </c>
      <c r="K7" s="4">
        <f>+MAX(Quedarse!K7,Pedir!K7)</f>
        <v>-6.5680778778066204E-2</v>
      </c>
      <c r="M7">
        <v>9</v>
      </c>
      <c r="N7" s="7" t="str">
        <f>+IF(B7=Quedarse!B7,"Q","P")</f>
        <v>P</v>
      </c>
      <c r="O7" s="7" t="str">
        <f>+IF(C7=Quedarse!C7,"Q","P")</f>
        <v>P</v>
      </c>
      <c r="P7" s="7" t="str">
        <f>+IF(D7=Quedarse!D7,"Q","P")</f>
        <v>P</v>
      </c>
      <c r="Q7" s="7" t="str">
        <f>+IF(E7=Quedarse!E7,"Q","P")</f>
        <v>P</v>
      </c>
      <c r="R7" s="7" t="str">
        <f>+IF(F7=Quedarse!F7,"Q","P")</f>
        <v>P</v>
      </c>
      <c r="S7" s="7" t="str">
        <f>+IF(G7=Quedarse!G7,"Q","P")</f>
        <v>P</v>
      </c>
      <c r="T7" s="7" t="str">
        <f>+IF(H7=Quedarse!H7,"Q","P")</f>
        <v>P</v>
      </c>
      <c r="U7" s="7" t="str">
        <f>+IF(I7=Quedarse!I7,"Q","P")</f>
        <v>P</v>
      </c>
      <c r="V7" s="7" t="str">
        <f>+IF(J7=Quedarse!J7,"Q","P")</f>
        <v>P</v>
      </c>
      <c r="W7" s="7" t="str">
        <f>+IF(K7=Quedarse!K7,"Q","P")</f>
        <v>P</v>
      </c>
    </row>
    <row r="8" spans="1:23" x14ac:dyDescent="0.3">
      <c r="A8">
        <v>10</v>
      </c>
      <c r="B8" s="4">
        <f>+MAX(Quedarse!B8,Pedir!B8)</f>
        <v>0.18249999400904487</v>
      </c>
      <c r="C8" s="4">
        <f>+MAX(Quedarse!C8,Pedir!C8)</f>
        <v>0.20608797581394089</v>
      </c>
      <c r="D8" s="4">
        <f>+MAX(Quedarse!D8,Pedir!D8)</f>
        <v>0.230470121897177</v>
      </c>
      <c r="E8" s="4">
        <f>+MAX(Quedarse!E8,Pedir!E8)</f>
        <v>0.25625855450163387</v>
      </c>
      <c r="F8" s="4">
        <f>+MAX(Quedarse!F8,Pedir!F8)</f>
        <v>0.28779508429888434</v>
      </c>
      <c r="G8" s="4">
        <f>+MAX(Quedarse!G8,Pedir!G8)</f>
        <v>0.25690874433608657</v>
      </c>
      <c r="H8" s="4">
        <f>+MAX(Quedarse!H8,Pedir!H8)</f>
        <v>0.19795370833197612</v>
      </c>
      <c r="I8" s="4">
        <f>+MAX(Quedarse!I8,Pedir!I8)</f>
        <v>0.11652959106928386</v>
      </c>
      <c r="J8" s="4">
        <f>+MAX(Quedarse!J8,Pedir!J8)</f>
        <v>2.5308523040868145E-2</v>
      </c>
      <c r="K8" s="4">
        <f>+MAX(Quedarse!K8,Pedir!K8)</f>
        <v>8.1449707945275923E-2</v>
      </c>
      <c r="M8">
        <v>10</v>
      </c>
      <c r="N8" s="7" t="str">
        <f>+IF(B8=Quedarse!B8,"Q","P")</f>
        <v>P</v>
      </c>
      <c r="O8" s="7" t="str">
        <f>+IF(C8=Quedarse!C8,"Q","P")</f>
        <v>P</v>
      </c>
      <c r="P8" s="7" t="str">
        <f>+IF(D8=Quedarse!D8,"Q","P")</f>
        <v>P</v>
      </c>
      <c r="Q8" s="7" t="str">
        <f>+IF(E8=Quedarse!E8,"Q","P")</f>
        <v>P</v>
      </c>
      <c r="R8" s="7" t="str">
        <f>+IF(F8=Quedarse!F8,"Q","P")</f>
        <v>P</v>
      </c>
      <c r="S8" s="7" t="str">
        <f>+IF(G8=Quedarse!G8,"Q","P")</f>
        <v>P</v>
      </c>
      <c r="T8" s="7" t="str">
        <f>+IF(H8=Quedarse!H8,"Q","P")</f>
        <v>P</v>
      </c>
      <c r="U8" s="7" t="str">
        <f>+IF(I8=Quedarse!I8,"Q","P")</f>
        <v>P</v>
      </c>
      <c r="V8" s="7" t="str">
        <f>+IF(J8=Quedarse!J8,"Q","P")</f>
        <v>P</v>
      </c>
      <c r="W8" s="7" t="str">
        <f>+IF(K8=Quedarse!K8,"Q","P")</f>
        <v>P</v>
      </c>
    </row>
    <row r="9" spans="1:23" x14ac:dyDescent="0.3">
      <c r="A9">
        <v>11</v>
      </c>
      <c r="B9" s="4">
        <f>+MAX(Quedarse!B9,Pedir!B9)</f>
        <v>0.23835074945762977</v>
      </c>
      <c r="C9" s="4">
        <f>+MAX(Quedarse!C9,Pedir!C9)</f>
        <v>0.26032526728707961</v>
      </c>
      <c r="D9" s="4">
        <f>+MAX(Quedarse!D9,Pedir!D9)</f>
        <v>0.28302027520898804</v>
      </c>
      <c r="E9" s="4">
        <f>+MAX(Quedarse!E9,Pedir!E9)</f>
        <v>0.30734950895451402</v>
      </c>
      <c r="F9" s="4">
        <f>+MAX(Quedarse!F9,Pedir!F9)</f>
        <v>0.33369004745378483</v>
      </c>
      <c r="G9" s="4">
        <f>+MAX(Quedarse!G9,Pedir!G9)</f>
        <v>0.29214699112701309</v>
      </c>
      <c r="H9" s="4">
        <f>+MAX(Quedarse!H9,Pedir!H9)</f>
        <v>0.22998214532399175</v>
      </c>
      <c r="I9" s="4">
        <f>+MAX(Quedarse!I9,Pedir!I9)</f>
        <v>0.15825711845512574</v>
      </c>
      <c r="J9" s="4">
        <f>+MAX(Quedarse!J9,Pedir!J9)</f>
        <v>0.11948223076371366</v>
      </c>
      <c r="K9" s="4">
        <f>+MAX(Quedarse!K9,Pedir!K9)</f>
        <v>0.14300128216153019</v>
      </c>
      <c r="M9">
        <v>11</v>
      </c>
      <c r="N9" s="7" t="str">
        <f>+IF(B9=Quedarse!B9,"Q","P")</f>
        <v>P</v>
      </c>
      <c r="O9" s="7" t="str">
        <f>+IF(C9=Quedarse!C9,"Q","P")</f>
        <v>P</v>
      </c>
      <c r="P9" s="7" t="str">
        <f>+IF(D9=Quedarse!D9,"Q","P")</f>
        <v>P</v>
      </c>
      <c r="Q9" s="7" t="str">
        <f>+IF(E9=Quedarse!E9,"Q","P")</f>
        <v>P</v>
      </c>
      <c r="R9" s="7" t="str">
        <f>+IF(F9=Quedarse!F9,"Q","P")</f>
        <v>P</v>
      </c>
      <c r="S9" s="7" t="str">
        <f>+IF(G9=Quedarse!G9,"Q","P")</f>
        <v>P</v>
      </c>
      <c r="T9" s="7" t="str">
        <f>+IF(H9=Quedarse!H9,"Q","P")</f>
        <v>P</v>
      </c>
      <c r="U9" s="7" t="str">
        <f>+IF(I9=Quedarse!I9,"Q","P")</f>
        <v>P</v>
      </c>
      <c r="V9" s="7" t="str">
        <f>+IF(J9=Quedarse!J9,"Q","P")</f>
        <v>P</v>
      </c>
      <c r="W9" s="7" t="str">
        <f>+IF(K9=Quedarse!K9,"Q","P")</f>
        <v>P</v>
      </c>
    </row>
    <row r="10" spans="1:23" x14ac:dyDescent="0.3">
      <c r="A10">
        <v>12</v>
      </c>
      <c r="B10" s="4">
        <f>+MAX(Quedarse!B10,Pedir!B10)</f>
        <v>-0.25338998596663803</v>
      </c>
      <c r="C10" s="4">
        <f>+MAX(Quedarse!C10,Pedir!C10)</f>
        <v>-0.2336908997980866</v>
      </c>
      <c r="D10" s="4">
        <f>+MAX(Quedarse!D10,Pedir!D10)</f>
        <v>-0.21106310899491437</v>
      </c>
      <c r="E10" s="4">
        <f>+MAX(Quedarse!E10,Pedir!E10)</f>
        <v>-0.16719266083547524</v>
      </c>
      <c r="F10" s="4">
        <f>+MAX(Quedarse!F10,Pedir!F10)</f>
        <v>-0.15369901583000439</v>
      </c>
      <c r="G10" s="4">
        <f>+MAX(Quedarse!G10,Pedir!G10)</f>
        <v>-0.21284771451731427</v>
      </c>
      <c r="H10" s="4">
        <f>+MAX(Quedarse!H10,Pedir!H10)</f>
        <v>-0.27157480502428616</v>
      </c>
      <c r="I10" s="4">
        <f>+MAX(Quedarse!I10,Pedir!I10)</f>
        <v>-0.3400132806089356</v>
      </c>
      <c r="J10" s="4">
        <f>+MAX(Quedarse!J10,Pedir!J10)</f>
        <v>-0.38104299284808757</v>
      </c>
      <c r="K10" s="4">
        <f>+MAX(Quedarse!K10,Pedir!K10)</f>
        <v>-0.35054034044008009</v>
      </c>
      <c r="M10">
        <v>12</v>
      </c>
      <c r="N10" s="7" t="str">
        <f>+IF(B10=Quedarse!B10,"Q","P")</f>
        <v>P</v>
      </c>
      <c r="O10" s="7" t="str">
        <f>+IF(C10=Quedarse!C10,"Q","P")</f>
        <v>P</v>
      </c>
      <c r="P10" s="7" t="str">
        <f>+IF(D10=Quedarse!D10,"Q","P")</f>
        <v>Q</v>
      </c>
      <c r="Q10" s="7" t="str">
        <f>+IF(E10=Quedarse!E10,"Q","P")</f>
        <v>Q</v>
      </c>
      <c r="R10" s="7" t="str">
        <f>+IF(F10=Quedarse!F10,"Q","P")</f>
        <v>Q</v>
      </c>
      <c r="S10" s="7" t="str">
        <f>+IF(G10=Quedarse!G10,"Q","P")</f>
        <v>P</v>
      </c>
      <c r="T10" s="7" t="str">
        <f>+IF(H10=Quedarse!H10,"Q","P")</f>
        <v>P</v>
      </c>
      <c r="U10" s="7" t="str">
        <f>+IF(I10=Quedarse!I10,"Q","P")</f>
        <v>P</v>
      </c>
      <c r="V10" s="7" t="str">
        <f>+IF(J10=Quedarse!J10,"Q","P")</f>
        <v>P</v>
      </c>
      <c r="W10" s="7" t="str">
        <f>+IF(K10=Quedarse!K10,"Q","P")</f>
        <v>P</v>
      </c>
    </row>
    <row r="11" spans="1:23" x14ac:dyDescent="0.3">
      <c r="A11">
        <v>13</v>
      </c>
      <c r="B11" s="4">
        <f>+MAX(Quedarse!B11,Pedir!B11)</f>
        <v>-0.29278372720927726</v>
      </c>
      <c r="C11" s="4">
        <f>+MAX(Quedarse!C11,Pedir!C11)</f>
        <v>-0.2522502292357135</v>
      </c>
      <c r="D11" s="4">
        <f>+MAX(Quedarse!D11,Pedir!D11)</f>
        <v>-0.21106310899491437</v>
      </c>
      <c r="E11" s="4">
        <f>+MAX(Quedarse!E11,Pedir!E11)</f>
        <v>-0.16719266083547524</v>
      </c>
      <c r="F11" s="4">
        <f>+MAX(Quedarse!F11,Pedir!F11)</f>
        <v>-0.15369901583000439</v>
      </c>
      <c r="G11" s="4">
        <f>+MAX(Quedarse!G11,Pedir!G11)</f>
        <v>-0.26907287776607752</v>
      </c>
      <c r="H11" s="4">
        <f>+MAX(Quedarse!H11,Pedir!H11)</f>
        <v>-0.32360517609397998</v>
      </c>
      <c r="I11" s="4">
        <f>+MAX(Quedarse!I11,Pedir!I11)</f>
        <v>-0.38715518913686875</v>
      </c>
      <c r="J11" s="4">
        <f>+MAX(Quedarse!J11,Pedir!J11)</f>
        <v>-0.42525420764465277</v>
      </c>
      <c r="K11" s="4">
        <f>+MAX(Quedarse!K11,Pedir!K11)</f>
        <v>-0.3969303161229315</v>
      </c>
      <c r="M11">
        <v>13</v>
      </c>
      <c r="N11" s="7" t="str">
        <f>+IF(B11=Quedarse!B11,"Q","P")</f>
        <v>Q</v>
      </c>
      <c r="O11" s="7" t="str">
        <f>+IF(C11=Quedarse!C11,"Q","P")</f>
        <v>Q</v>
      </c>
      <c r="P11" s="7" t="str">
        <f>+IF(D11=Quedarse!D11,"Q","P")</f>
        <v>Q</v>
      </c>
      <c r="Q11" s="7" t="str">
        <f>+IF(E11=Quedarse!E11,"Q","P")</f>
        <v>Q</v>
      </c>
      <c r="R11" s="7" t="str">
        <f>+IF(F11=Quedarse!F11,"Q","P")</f>
        <v>Q</v>
      </c>
      <c r="S11" s="7" t="str">
        <f>+IF(G11=Quedarse!G11,"Q","P")</f>
        <v>P</v>
      </c>
      <c r="T11" s="7" t="str">
        <f>+IF(H11=Quedarse!H11,"Q","P")</f>
        <v>P</v>
      </c>
      <c r="U11" s="7" t="str">
        <f>+IF(I11=Quedarse!I11,"Q","P")</f>
        <v>P</v>
      </c>
      <c r="V11" s="7" t="str">
        <f>+IF(J11=Quedarse!J11,"Q","P")</f>
        <v>P</v>
      </c>
      <c r="W11" s="7" t="str">
        <f>+IF(K11=Quedarse!K11,"Q","P")</f>
        <v>P</v>
      </c>
    </row>
    <row r="12" spans="1:23" x14ac:dyDescent="0.3">
      <c r="A12">
        <v>14</v>
      </c>
      <c r="B12" s="4">
        <f>+MAX(Quedarse!B12,Pedir!B12)</f>
        <v>-0.29278372720927726</v>
      </c>
      <c r="C12" s="4">
        <f>+MAX(Quedarse!C12,Pedir!C12)</f>
        <v>-0.2522502292357135</v>
      </c>
      <c r="D12" s="4">
        <f>+MAX(Quedarse!D12,Pedir!D12)</f>
        <v>-0.21106310899491437</v>
      </c>
      <c r="E12" s="4">
        <f>+MAX(Quedarse!E12,Pedir!E12)</f>
        <v>-0.16719266083547524</v>
      </c>
      <c r="F12" s="4">
        <f>+MAX(Quedarse!F12,Pedir!F12)</f>
        <v>-0.15369901583000439</v>
      </c>
      <c r="G12" s="4">
        <f>+MAX(Quedarse!G12,Pedir!G12)</f>
        <v>-0.3212819579256434</v>
      </c>
      <c r="H12" s="4">
        <f>+MAX(Quedarse!H12,Pedir!H12)</f>
        <v>-0.37191909208726709</v>
      </c>
      <c r="I12" s="4">
        <f>+MAX(Quedarse!I12,Pedir!I12)</f>
        <v>-0.43092981848423528</v>
      </c>
      <c r="J12" s="4">
        <f>+MAX(Quedarse!J12,Pedir!J12)</f>
        <v>-0.46630747852717758</v>
      </c>
      <c r="K12" s="4">
        <f>+MAX(Quedarse!K12,Pedir!K12)</f>
        <v>-0.44000672211415065</v>
      </c>
      <c r="M12">
        <v>14</v>
      </c>
      <c r="N12" s="7" t="str">
        <f>+IF(B12=Quedarse!B12,"Q","P")</f>
        <v>Q</v>
      </c>
      <c r="O12" s="7" t="str">
        <f>+IF(C12=Quedarse!C12,"Q","P")</f>
        <v>Q</v>
      </c>
      <c r="P12" s="7" t="str">
        <f>+IF(D12=Quedarse!D12,"Q","P")</f>
        <v>Q</v>
      </c>
      <c r="Q12" s="7" t="str">
        <f>+IF(E12=Quedarse!E12,"Q","P")</f>
        <v>Q</v>
      </c>
      <c r="R12" s="7" t="str">
        <f>+IF(F12=Quedarse!F12,"Q","P")</f>
        <v>Q</v>
      </c>
      <c r="S12" s="7" t="str">
        <f>+IF(G12=Quedarse!G12,"Q","P")</f>
        <v>P</v>
      </c>
      <c r="T12" s="7" t="str">
        <f>+IF(H12=Quedarse!H12,"Q","P")</f>
        <v>P</v>
      </c>
      <c r="U12" s="7" t="str">
        <f>+IF(I12=Quedarse!I12,"Q","P")</f>
        <v>P</v>
      </c>
      <c r="V12" s="7" t="str">
        <f>+IF(J12=Quedarse!J12,"Q","P")</f>
        <v>P</v>
      </c>
      <c r="W12" s="7" t="str">
        <f>+IF(K12=Quedarse!K12,"Q","P")</f>
        <v>P</v>
      </c>
    </row>
    <row r="13" spans="1:23" x14ac:dyDescent="0.3">
      <c r="A13">
        <v>15</v>
      </c>
      <c r="B13" s="4">
        <f>+MAX(Quedarse!B13,Pedir!B13)</f>
        <v>-0.29278372720927726</v>
      </c>
      <c r="C13" s="4">
        <f>+MAX(Quedarse!C13,Pedir!C13)</f>
        <v>-0.2522502292357135</v>
      </c>
      <c r="D13" s="4">
        <f>+MAX(Quedarse!D13,Pedir!D13)</f>
        <v>-0.21106310899491437</v>
      </c>
      <c r="E13" s="4">
        <f>+MAX(Quedarse!E13,Pedir!E13)</f>
        <v>-0.16719266083547524</v>
      </c>
      <c r="F13" s="4">
        <f>+MAX(Quedarse!F13,Pedir!F13)</f>
        <v>-0.15369901583000439</v>
      </c>
      <c r="G13" s="4">
        <f>+MAX(Quedarse!G13,Pedir!G13)</f>
        <v>-0.36976181807381175</v>
      </c>
      <c r="H13" s="4">
        <f>+MAX(Quedarse!H13,Pedir!H13)</f>
        <v>-0.41678201408103371</v>
      </c>
      <c r="I13" s="4">
        <f>+MAX(Quedarse!I13,Pedir!I13)</f>
        <v>-0.47157768859250421</v>
      </c>
      <c r="J13" s="4">
        <f>+MAX(Quedarse!J13,Pedir!J13)</f>
        <v>-0.5044283729180935</v>
      </c>
      <c r="K13" s="4">
        <f>+MAX(Quedarse!K13,Pedir!K13)</f>
        <v>-0.4800062419631399</v>
      </c>
      <c r="M13">
        <v>15</v>
      </c>
      <c r="N13" s="7" t="str">
        <f>+IF(B13=Quedarse!B13,"Q","P")</f>
        <v>Q</v>
      </c>
      <c r="O13" s="7" t="str">
        <f>+IF(C13=Quedarse!C13,"Q","P")</f>
        <v>Q</v>
      </c>
      <c r="P13" s="7" t="str">
        <f>+IF(D13=Quedarse!D13,"Q","P")</f>
        <v>Q</v>
      </c>
      <c r="Q13" s="7" t="str">
        <f>+IF(E13=Quedarse!E13,"Q","P")</f>
        <v>Q</v>
      </c>
      <c r="R13" s="7" t="str">
        <f>+IF(F13=Quedarse!F13,"Q","P")</f>
        <v>Q</v>
      </c>
      <c r="S13" s="7" t="str">
        <f>+IF(G13=Quedarse!G13,"Q","P")</f>
        <v>P</v>
      </c>
      <c r="T13" s="7" t="str">
        <f>+IF(H13=Quedarse!H13,"Q","P")</f>
        <v>P</v>
      </c>
      <c r="U13" s="7" t="str">
        <f>+IF(I13=Quedarse!I13,"Q","P")</f>
        <v>P</v>
      </c>
      <c r="V13" s="7" t="str">
        <f>+IF(J13=Quedarse!J13,"Q","P")</f>
        <v>P</v>
      </c>
      <c r="W13" s="7" t="str">
        <f>+IF(K13=Quedarse!K13,"Q","P")</f>
        <v>P</v>
      </c>
    </row>
    <row r="14" spans="1:23" x14ac:dyDescent="0.3">
      <c r="A14">
        <v>16</v>
      </c>
      <c r="B14" s="4">
        <f>+MAX(Quedarse!B14,Pedir!B14)</f>
        <v>-0.29278372720927726</v>
      </c>
      <c r="C14" s="4">
        <f>+MAX(Quedarse!C14,Pedir!C14)</f>
        <v>-0.2522502292357135</v>
      </c>
      <c r="D14" s="4">
        <f>+MAX(Quedarse!D14,Pedir!D14)</f>
        <v>-0.21106310899491437</v>
      </c>
      <c r="E14" s="4">
        <f>+MAX(Quedarse!E14,Pedir!E14)</f>
        <v>-0.16719266083547524</v>
      </c>
      <c r="F14" s="4">
        <f>+MAX(Quedarse!F14,Pedir!F14)</f>
        <v>-0.15369901583000439</v>
      </c>
      <c r="G14" s="4">
        <f>+MAX(Quedarse!G14,Pedir!G14)</f>
        <v>-0.41477883106853947</v>
      </c>
      <c r="H14" s="4">
        <f>+MAX(Quedarse!H14,Pedir!H14)</f>
        <v>-0.45844044164667419</v>
      </c>
      <c r="I14" s="4">
        <f>+MAX(Quedarse!I14,Pedir!I14)</f>
        <v>-0.50932213940732529</v>
      </c>
      <c r="J14" s="4">
        <f>+MAX(Quedarse!J14,Pedir!J14)</f>
        <v>-0.53982634628108683</v>
      </c>
      <c r="K14" s="4">
        <f>+MAX(Quedarse!K14,Pedir!K14)</f>
        <v>-0.51714865325148707</v>
      </c>
      <c r="M14">
        <v>16</v>
      </c>
      <c r="N14" s="7" t="str">
        <f>+IF(B14=Quedarse!B14,"Q","P")</f>
        <v>Q</v>
      </c>
      <c r="O14" s="7" t="str">
        <f>+IF(C14=Quedarse!C14,"Q","P")</f>
        <v>Q</v>
      </c>
      <c r="P14" s="7" t="str">
        <f>+IF(D14=Quedarse!D14,"Q","P")</f>
        <v>Q</v>
      </c>
      <c r="Q14" s="7" t="str">
        <f>+IF(E14=Quedarse!E14,"Q","P")</f>
        <v>Q</v>
      </c>
      <c r="R14" s="7" t="str">
        <f>+IF(F14=Quedarse!F14,"Q","P")</f>
        <v>Q</v>
      </c>
      <c r="S14" s="7" t="str">
        <f>+IF(G14=Quedarse!G14,"Q","P")</f>
        <v>P</v>
      </c>
      <c r="T14" s="7" t="str">
        <f>+IF(H14=Quedarse!H14,"Q","P")</f>
        <v>P</v>
      </c>
      <c r="U14" s="7" t="str">
        <f>+IF(I14=Quedarse!I14,"Q","P")</f>
        <v>P</v>
      </c>
      <c r="V14" s="7" t="str">
        <f>+IF(J14=Quedarse!J14,"Q","P")</f>
        <v>P</v>
      </c>
      <c r="W14" s="7" t="str">
        <f>+IF(K14=Quedarse!K14,"Q","P")</f>
        <v>P</v>
      </c>
    </row>
    <row r="15" spans="1:23" x14ac:dyDescent="0.3">
      <c r="A15">
        <v>17</v>
      </c>
      <c r="B15" s="4">
        <f>+MAX(Quedarse!B15,Pedir!B15)</f>
        <v>-0.15297458768154204</v>
      </c>
      <c r="C15" s="4">
        <f>+MAX(Quedarse!C15,Pedir!C15)</f>
        <v>-0.11721624142457365</v>
      </c>
      <c r="D15" s="4">
        <f>+MAX(Quedarse!D15,Pedir!D15)</f>
        <v>-8.0573373145316152E-2</v>
      </c>
      <c r="E15" s="4">
        <f>+MAX(Quedarse!E15,Pedir!E15)</f>
        <v>-4.4941375564924446E-2</v>
      </c>
      <c r="F15" s="4">
        <f>+MAX(Quedarse!F15,Pedir!F15)</f>
        <v>1.1739160673341964E-2</v>
      </c>
      <c r="G15" s="4">
        <f>+MAX(Quedarse!G15,Pedir!G15)</f>
        <v>-0.10680898948269468</v>
      </c>
      <c r="H15" s="4">
        <f>+MAX(Quedarse!H15,Pedir!H15)</f>
        <v>-0.38195097104844711</v>
      </c>
      <c r="I15" s="4">
        <f>+MAX(Quedarse!I15,Pedir!I15)</f>
        <v>-0.42315423964521748</v>
      </c>
      <c r="J15" s="4">
        <f>+MAX(Quedarse!J15,Pedir!J15)</f>
        <v>-0.41972063392881986</v>
      </c>
      <c r="K15" s="4">
        <f>+MAX(Quedarse!K15,Pedir!K15)</f>
        <v>-0.47803347499473703</v>
      </c>
      <c r="M15">
        <v>17</v>
      </c>
      <c r="N15" s="7" t="str">
        <f>+IF(B15=Quedarse!B15,"Q","P")</f>
        <v>Q</v>
      </c>
      <c r="O15" s="7" t="str">
        <f>+IF(C15=Quedarse!C15,"Q","P")</f>
        <v>Q</v>
      </c>
      <c r="P15" s="7" t="str">
        <f>+IF(D15=Quedarse!D15,"Q","P")</f>
        <v>Q</v>
      </c>
      <c r="Q15" s="7" t="str">
        <f>+IF(E15=Quedarse!E15,"Q","P")</f>
        <v>Q</v>
      </c>
      <c r="R15" s="7" t="str">
        <f>+IF(F15=Quedarse!F15,"Q","P")</f>
        <v>Q</v>
      </c>
      <c r="S15" s="7" t="str">
        <f>+IF(G15=Quedarse!G15,"Q","P")</f>
        <v>Q</v>
      </c>
      <c r="T15" s="7" t="str">
        <f>+IF(H15=Quedarse!H15,"Q","P")</f>
        <v>Q</v>
      </c>
      <c r="U15" s="7" t="str">
        <f>+IF(I15=Quedarse!I15,"Q","P")</f>
        <v>Q</v>
      </c>
      <c r="V15" s="7" t="str">
        <f>+IF(J15=Quedarse!J15,"Q","P")</f>
        <v>Q</v>
      </c>
      <c r="W15" s="7" t="str">
        <f>+IF(K15=Quedarse!K15,"Q","P")</f>
        <v>Q</v>
      </c>
    </row>
    <row r="16" spans="1:23" x14ac:dyDescent="0.3">
      <c r="A16">
        <v>18</v>
      </c>
      <c r="B16" s="4">
        <f>+MAX(Quedarse!B16,Pedir!B16)</f>
        <v>0.12174190222088771</v>
      </c>
      <c r="C16" s="4">
        <f>+MAX(Quedarse!C16,Pedir!C16)</f>
        <v>0.14830007284131114</v>
      </c>
      <c r="D16" s="4">
        <f>+MAX(Quedarse!D16,Pedir!D16)</f>
        <v>0.17585443719748528</v>
      </c>
      <c r="E16" s="4">
        <f>+MAX(Quedarse!E16,Pedir!E16)</f>
        <v>0.19956119497617719</v>
      </c>
      <c r="F16" s="4">
        <f>+MAX(Quedarse!F16,Pedir!F16)</f>
        <v>0.28344391604689867</v>
      </c>
      <c r="G16" s="4">
        <f>+MAX(Quedarse!G16,Pedir!G16)</f>
        <v>0.3995541673365518</v>
      </c>
      <c r="H16" s="4">
        <f>+MAX(Quedarse!H16,Pedir!H16)</f>
        <v>0.10595134861912359</v>
      </c>
      <c r="I16" s="4">
        <f>+MAX(Quedarse!I16,Pedir!I16)</f>
        <v>-0.18316335667343342</v>
      </c>
      <c r="J16" s="4">
        <f>+MAX(Quedarse!J16,Pedir!J16)</f>
        <v>-0.17830123379648949</v>
      </c>
      <c r="K16" s="4">
        <f>+MAX(Quedarse!K16,Pedir!K16)</f>
        <v>-0.10019887561319057</v>
      </c>
      <c r="M16">
        <v>18</v>
      </c>
      <c r="N16" s="7" t="str">
        <f>+IF(B16=Quedarse!B16,"Q","P")</f>
        <v>Q</v>
      </c>
      <c r="O16" s="7" t="str">
        <f>+IF(C16=Quedarse!C16,"Q","P")</f>
        <v>Q</v>
      </c>
      <c r="P16" s="7" t="str">
        <f>+IF(D16=Quedarse!D16,"Q","P")</f>
        <v>Q</v>
      </c>
      <c r="Q16" s="7" t="str">
        <f>+IF(E16=Quedarse!E16,"Q","P")</f>
        <v>Q</v>
      </c>
      <c r="R16" s="7" t="str">
        <f>+IF(F16=Quedarse!F16,"Q","P")</f>
        <v>Q</v>
      </c>
      <c r="S16" s="7" t="str">
        <f>+IF(G16=Quedarse!G16,"Q","P")</f>
        <v>Q</v>
      </c>
      <c r="T16" s="7" t="str">
        <f>+IF(H16=Quedarse!H16,"Q","P")</f>
        <v>Q</v>
      </c>
      <c r="U16" s="7" t="str">
        <f>+IF(I16=Quedarse!I16,"Q","P")</f>
        <v>Q</v>
      </c>
      <c r="V16" s="7" t="str">
        <f>+IF(J16=Quedarse!J16,"Q","P")</f>
        <v>Q</v>
      </c>
      <c r="W16" s="7" t="str">
        <f>+IF(K16=Quedarse!K16,"Q","P")</f>
        <v>Q</v>
      </c>
    </row>
    <row r="17" spans="1:27" x14ac:dyDescent="0.3">
      <c r="A17">
        <v>19</v>
      </c>
      <c r="B17" s="4">
        <f>+MAX(Quedarse!B17,Pedir!B17)</f>
        <v>0.38630468602058993</v>
      </c>
      <c r="C17" s="4">
        <f>+MAX(Quedarse!C17,Pedir!C17)</f>
        <v>0.4043629365977599</v>
      </c>
      <c r="D17" s="4">
        <f>+MAX(Quedarse!D17,Pedir!D17)</f>
        <v>0.42317892482749653</v>
      </c>
      <c r="E17" s="4">
        <f>+MAX(Quedarse!E17,Pedir!E17)</f>
        <v>0.43951210416088371</v>
      </c>
      <c r="F17" s="4">
        <f>+MAX(Quedarse!F17,Pedir!F17)</f>
        <v>0.49597707378731926</v>
      </c>
      <c r="G17" s="4">
        <f>+MAX(Quedarse!G17,Pedir!G17)</f>
        <v>0.6159764957534315</v>
      </c>
      <c r="H17" s="4">
        <f>+MAX(Quedarse!H17,Pedir!H17)</f>
        <v>0.59385366828669439</v>
      </c>
      <c r="I17" s="4">
        <f>+MAX(Quedarse!I17,Pedir!I17)</f>
        <v>0.28759675706758148</v>
      </c>
      <c r="J17" s="4">
        <f>+MAX(Quedarse!J17,Pedir!J17)</f>
        <v>6.3118166335840831E-2</v>
      </c>
      <c r="K17" s="4">
        <f>+MAX(Quedarse!K17,Pedir!K17)</f>
        <v>0.27763572376835594</v>
      </c>
      <c r="M17">
        <v>19</v>
      </c>
      <c r="N17" s="7" t="str">
        <f>+IF(B17=Quedarse!B17,"Q","P")</f>
        <v>Q</v>
      </c>
      <c r="O17" s="7" t="str">
        <f>+IF(C17=Quedarse!C17,"Q","P")</f>
        <v>Q</v>
      </c>
      <c r="P17" s="7" t="str">
        <f>+IF(D17=Quedarse!D17,"Q","P")</f>
        <v>Q</v>
      </c>
      <c r="Q17" s="7" t="str">
        <f>+IF(E17=Quedarse!E17,"Q","P")</f>
        <v>Q</v>
      </c>
      <c r="R17" s="7" t="str">
        <f>+IF(F17=Quedarse!F17,"Q","P")</f>
        <v>Q</v>
      </c>
      <c r="S17" s="7" t="str">
        <f>+IF(G17=Quedarse!G17,"Q","P")</f>
        <v>Q</v>
      </c>
      <c r="T17" s="7" t="str">
        <f>+IF(H17=Quedarse!H17,"Q","P")</f>
        <v>Q</v>
      </c>
      <c r="U17" s="7" t="str">
        <f>+IF(I17=Quedarse!I17,"Q","P")</f>
        <v>Q</v>
      </c>
      <c r="V17" s="7" t="str">
        <f>+IF(J17=Quedarse!J17,"Q","P")</f>
        <v>Q</v>
      </c>
      <c r="W17" s="7" t="str">
        <f>+IF(K17=Quedarse!K17,"Q","P")</f>
        <v>Q</v>
      </c>
    </row>
    <row r="18" spans="1:27" x14ac:dyDescent="0.3">
      <c r="A18">
        <v>20</v>
      </c>
      <c r="B18" s="4">
        <f>+MAX(Quedarse!B18,Pedir!B18)</f>
        <v>0.63998657521683877</v>
      </c>
      <c r="C18" s="4">
        <f>+MAX(Quedarse!C18,Pedir!C18)</f>
        <v>0.65027209425148136</v>
      </c>
      <c r="D18" s="4">
        <f>+MAX(Quedarse!D18,Pedir!D18)</f>
        <v>0.66104996194807186</v>
      </c>
      <c r="E18" s="4">
        <f>+MAX(Quedarse!E18,Pedir!E18)</f>
        <v>0.67035969063279999</v>
      </c>
      <c r="F18" s="4">
        <f>+MAX(Quedarse!F18,Pedir!F18)</f>
        <v>0.70395857017134467</v>
      </c>
      <c r="G18" s="4">
        <f>+MAX(Quedarse!G18,Pedir!G18)</f>
        <v>0.77322722653717491</v>
      </c>
      <c r="H18" s="4">
        <f>+MAX(Quedarse!H18,Pedir!H18)</f>
        <v>0.79181515955189841</v>
      </c>
      <c r="I18" s="4">
        <f>+MAX(Quedarse!I18,Pedir!I18)</f>
        <v>0.75835687080859615</v>
      </c>
      <c r="J18" s="4">
        <f>+MAX(Quedarse!J18,Pedir!J18)</f>
        <v>0.55453756646817121</v>
      </c>
      <c r="K18" s="4">
        <f>+MAX(Quedarse!K18,Pedir!K18)</f>
        <v>0.65547032314990239</v>
      </c>
      <c r="M18">
        <v>20</v>
      </c>
      <c r="N18" s="7" t="str">
        <f>+IF(B18=Quedarse!B18,"Q","P")</f>
        <v>Q</v>
      </c>
      <c r="O18" s="7" t="str">
        <f>+IF(C18=Quedarse!C18,"Q","P")</f>
        <v>Q</v>
      </c>
      <c r="P18" s="7" t="str">
        <f>+IF(D18=Quedarse!D18,"Q","P")</f>
        <v>Q</v>
      </c>
      <c r="Q18" s="7" t="str">
        <f>+IF(E18=Quedarse!E18,"Q","P")</f>
        <v>Q</v>
      </c>
      <c r="R18" s="7" t="str">
        <f>+IF(F18=Quedarse!F18,"Q","P")</f>
        <v>Q</v>
      </c>
      <c r="S18" s="7" t="str">
        <f>+IF(G18=Quedarse!G18,"Q","P")</f>
        <v>Q</v>
      </c>
      <c r="T18" s="7" t="str">
        <f>+IF(H18=Quedarse!H18,"Q","P")</f>
        <v>Q</v>
      </c>
      <c r="U18" s="7" t="str">
        <f>+IF(I18=Quedarse!I18,"Q","P")</f>
        <v>Q</v>
      </c>
      <c r="V18" s="7" t="str">
        <f>+IF(J18=Quedarse!J18,"Q","P")</f>
        <v>Q</v>
      </c>
      <c r="W18" s="7" t="str">
        <f>+IF(K18=Quedarse!K18,"Q","P")</f>
        <v>Q</v>
      </c>
    </row>
    <row r="19" spans="1:27" x14ac:dyDescent="0.3">
      <c r="A19">
        <v>21</v>
      </c>
      <c r="B19" s="4">
        <f>+MAX(Quedarse!B19,Pedir!B19)</f>
        <v>0.88200651549403997</v>
      </c>
      <c r="C19" s="4">
        <f>+MAX(Quedarse!C19,Pedir!C19)</f>
        <v>0.88530035730174927</v>
      </c>
      <c r="D19" s="4">
        <f>+MAX(Quedarse!D19,Pedir!D19)</f>
        <v>0.88876729296591961</v>
      </c>
      <c r="E19" s="4">
        <f>+MAX(Quedarse!E19,Pedir!E19)</f>
        <v>0.89175382659528035</v>
      </c>
      <c r="F19" s="4">
        <f>+MAX(Quedarse!F19,Pedir!F19)</f>
        <v>0.90283674384258006</v>
      </c>
      <c r="G19" s="4">
        <f>+MAX(Quedarse!G19,Pedir!G19)</f>
        <v>0.92592629596452325</v>
      </c>
      <c r="H19" s="4">
        <f>+MAX(Quedarse!H19,Pedir!H19)</f>
        <v>0.93060505318396614</v>
      </c>
      <c r="I19" s="4">
        <f>+MAX(Quedarse!I19,Pedir!I19)</f>
        <v>0.93917615614724415</v>
      </c>
      <c r="J19" s="4">
        <f>+MAX(Quedarse!J19,Pedir!J19)</f>
        <v>0.96262363326716827</v>
      </c>
      <c r="K19" s="4">
        <f>+MAX(Quedarse!K19,Pedir!K19)</f>
        <v>0.92219381142033785</v>
      </c>
      <c r="M19">
        <v>21</v>
      </c>
      <c r="N19" s="7" t="str">
        <f>+IF(B19=Quedarse!B19,"Q","P")</f>
        <v>Q</v>
      </c>
      <c r="O19" s="7" t="str">
        <f>+IF(C19=Quedarse!C19,"Q","P")</f>
        <v>Q</v>
      </c>
      <c r="P19" s="7" t="str">
        <f>+IF(D19=Quedarse!D19,"Q","P")</f>
        <v>Q</v>
      </c>
      <c r="Q19" s="7" t="str">
        <f>+IF(E19=Quedarse!E19,"Q","P")</f>
        <v>Q</v>
      </c>
      <c r="R19" s="7" t="str">
        <f>+IF(F19=Quedarse!F19,"Q","P")</f>
        <v>Q</v>
      </c>
      <c r="S19" s="7" t="str">
        <f>+IF(G19=Quedarse!G19,"Q","P")</f>
        <v>Q</v>
      </c>
      <c r="T19" s="7" t="str">
        <f>+IF(H19=Quedarse!H19,"Q","P")</f>
        <v>Q</v>
      </c>
      <c r="U19" s="7" t="str">
        <f>+IF(I19=Quedarse!I19,"Q","P")</f>
        <v>Q</v>
      </c>
      <c r="V19" s="7" t="str">
        <f>+IF(J19=Quedarse!J19,"Q","P")</f>
        <v>Q</v>
      </c>
      <c r="W19" s="7" t="str">
        <f>+IF(K19=Quedarse!K19,"Q","P")</f>
        <v>Q</v>
      </c>
    </row>
    <row r="20" spans="1:27" x14ac:dyDescent="0.3">
      <c r="A20">
        <v>22</v>
      </c>
      <c r="B20" s="4">
        <f>+MAX(Quedarse!B20,Pedir!B20)</f>
        <v>-1</v>
      </c>
      <c r="C20" s="4">
        <f>+MAX(Quedarse!C20,Pedir!C20)</f>
        <v>-1</v>
      </c>
      <c r="D20" s="4">
        <f>+MAX(Quedarse!D20,Pedir!D20)</f>
        <v>-1</v>
      </c>
      <c r="E20" s="4">
        <f>+MAX(Quedarse!E20,Pedir!E20)</f>
        <v>-1</v>
      </c>
      <c r="F20" s="4">
        <f>+MAX(Quedarse!F20,Pedir!F20)</f>
        <v>-1</v>
      </c>
      <c r="G20" s="4">
        <f>+MAX(Quedarse!G20,Pedir!G20)</f>
        <v>-1</v>
      </c>
      <c r="H20" s="4">
        <f>+MAX(Quedarse!H20,Pedir!H20)</f>
        <v>-1</v>
      </c>
      <c r="I20" s="4">
        <f>+MAX(Quedarse!I20,Pedir!I20)</f>
        <v>-1</v>
      </c>
      <c r="J20" s="4">
        <f>+MAX(Quedarse!J20,Pedir!J20)</f>
        <v>-1</v>
      </c>
      <c r="K20" s="4">
        <f>+MAX(Quedarse!K20,Pedir!K20)</f>
        <v>-1</v>
      </c>
      <c r="N20" s="7"/>
      <c r="O20" s="7"/>
      <c r="P20" s="7"/>
      <c r="Q20" s="7"/>
      <c r="R20" s="7"/>
      <c r="S20" s="7"/>
      <c r="T20" s="7"/>
      <c r="U20" s="7"/>
      <c r="V20" s="7"/>
      <c r="W20" s="7"/>
    </row>
    <row r="21" spans="1:27" x14ac:dyDescent="0.3">
      <c r="A21">
        <v>23</v>
      </c>
      <c r="B21" s="4">
        <f>+MAX(Quedarse!B21,Pedir!B21)</f>
        <v>-1</v>
      </c>
      <c r="C21" s="4">
        <f>+MAX(Quedarse!C21,Pedir!C21)</f>
        <v>-1</v>
      </c>
      <c r="D21" s="4">
        <f>+MAX(Quedarse!D21,Pedir!D21)</f>
        <v>-1</v>
      </c>
      <c r="E21" s="4">
        <f>+MAX(Quedarse!E21,Pedir!E21)</f>
        <v>-1</v>
      </c>
      <c r="F21" s="4">
        <f>+MAX(Quedarse!F21,Pedir!F21)</f>
        <v>-1</v>
      </c>
      <c r="G21" s="4">
        <f>+MAX(Quedarse!G21,Pedir!G21)</f>
        <v>-1</v>
      </c>
      <c r="H21" s="4">
        <f>+MAX(Quedarse!H21,Pedir!H21)</f>
        <v>-1</v>
      </c>
      <c r="I21" s="4">
        <f>+MAX(Quedarse!I21,Pedir!I21)</f>
        <v>-1</v>
      </c>
      <c r="J21" s="4">
        <f>+MAX(Quedarse!J21,Pedir!J21)</f>
        <v>-1</v>
      </c>
      <c r="K21" s="4">
        <f>+MAX(Quedarse!K21,Pedir!K21)</f>
        <v>-1</v>
      </c>
      <c r="N21" s="7"/>
      <c r="O21" s="7"/>
      <c r="P21" s="7"/>
      <c r="Q21" s="7"/>
      <c r="R21" s="7"/>
      <c r="S21" s="7"/>
      <c r="T21" s="7"/>
      <c r="U21" s="7"/>
      <c r="V21" s="7"/>
      <c r="W21" s="7"/>
      <c r="X21" s="60" t="s">
        <v>36</v>
      </c>
      <c r="Y21" s="60"/>
      <c r="Z21" s="60"/>
      <c r="AA21" s="60"/>
    </row>
    <row r="22" spans="1:27" x14ac:dyDescent="0.3">
      <c r="A22">
        <v>24</v>
      </c>
      <c r="B22" s="4">
        <f>+MAX(Quedarse!B22,Pedir!B22)</f>
        <v>-1</v>
      </c>
      <c r="C22" s="4">
        <f>+MAX(Quedarse!C22,Pedir!C22)</f>
        <v>-1</v>
      </c>
      <c r="D22" s="4">
        <f>+MAX(Quedarse!D22,Pedir!D22)</f>
        <v>-1</v>
      </c>
      <c r="E22" s="4">
        <f>+MAX(Quedarse!E22,Pedir!E22)</f>
        <v>-1</v>
      </c>
      <c r="F22" s="4">
        <f>+MAX(Quedarse!F22,Pedir!F22)</f>
        <v>-1</v>
      </c>
      <c r="G22" s="4">
        <f>+MAX(Quedarse!G22,Pedir!G22)</f>
        <v>-1</v>
      </c>
      <c r="H22" s="4">
        <f>+MAX(Quedarse!H22,Pedir!H22)</f>
        <v>-1</v>
      </c>
      <c r="I22" s="4">
        <f>+MAX(Quedarse!I22,Pedir!I22)</f>
        <v>-1</v>
      </c>
      <c r="J22" s="4">
        <f>+MAX(Quedarse!J22,Pedir!J22)</f>
        <v>-1</v>
      </c>
      <c r="K22" s="4">
        <f>+MAX(Quedarse!K22,Pedir!K22)</f>
        <v>-1</v>
      </c>
      <c r="N22" s="7"/>
      <c r="O22" s="7"/>
      <c r="P22" s="7"/>
      <c r="Q22" s="7"/>
      <c r="R22" s="7"/>
      <c r="S22" s="7"/>
      <c r="T22" s="7"/>
      <c r="U22" s="7"/>
      <c r="V22" s="7"/>
      <c r="W22" s="7"/>
      <c r="X22" s="60"/>
      <c r="Y22" s="60"/>
      <c r="Z22" s="60"/>
      <c r="AA22" s="60"/>
    </row>
    <row r="23" spans="1:27" x14ac:dyDescent="0.3">
      <c r="A23">
        <v>25</v>
      </c>
      <c r="B23" s="4">
        <f>+MAX(Quedarse!B23,Pedir!B23)</f>
        <v>-1</v>
      </c>
      <c r="C23" s="4">
        <f>+MAX(Quedarse!C23,Pedir!C23)</f>
        <v>-1</v>
      </c>
      <c r="D23" s="4">
        <f>+MAX(Quedarse!D23,Pedir!D23)</f>
        <v>-1</v>
      </c>
      <c r="E23" s="4">
        <f>+MAX(Quedarse!E23,Pedir!E23)</f>
        <v>-1</v>
      </c>
      <c r="F23" s="4">
        <f>+MAX(Quedarse!F23,Pedir!F23)</f>
        <v>-1</v>
      </c>
      <c r="G23" s="4">
        <f>+MAX(Quedarse!G23,Pedir!G23)</f>
        <v>-1</v>
      </c>
      <c r="H23" s="4">
        <f>+MAX(Quedarse!H23,Pedir!H23)</f>
        <v>-1</v>
      </c>
      <c r="I23" s="4">
        <f>+MAX(Quedarse!I23,Pedir!I23)</f>
        <v>-1</v>
      </c>
      <c r="J23" s="4">
        <f>+MAX(Quedarse!J23,Pedir!J23)</f>
        <v>-1</v>
      </c>
      <c r="K23" s="4">
        <f>+MAX(Quedarse!K23,Pedir!K23)</f>
        <v>-1</v>
      </c>
      <c r="N23" s="7"/>
      <c r="O23" s="7"/>
      <c r="P23" s="7"/>
      <c r="Q23" s="7"/>
      <c r="R23" s="7"/>
      <c r="S23" s="7"/>
      <c r="T23" s="7"/>
      <c r="U23" s="7"/>
      <c r="V23" s="7"/>
      <c r="W23" s="7"/>
      <c r="X23" s="60"/>
      <c r="Y23" s="60"/>
      <c r="Z23" s="60"/>
      <c r="AA23" s="60"/>
    </row>
    <row r="24" spans="1:27" ht="14.4" customHeight="1" x14ac:dyDescent="0.3">
      <c r="A24">
        <v>26</v>
      </c>
      <c r="B24" s="4">
        <f>+MAX(Quedarse!B24,Pedir!B24)</f>
        <v>-1</v>
      </c>
      <c r="C24" s="4">
        <f>+MAX(Quedarse!C24,Pedir!C24)</f>
        <v>-1</v>
      </c>
      <c r="D24" s="4">
        <f>+MAX(Quedarse!D24,Pedir!D24)</f>
        <v>-1</v>
      </c>
      <c r="E24" s="4">
        <f>+MAX(Quedarse!E24,Pedir!E24)</f>
        <v>-1</v>
      </c>
      <c r="F24" s="4">
        <f>+MAX(Quedarse!F24,Pedir!F24)</f>
        <v>-1</v>
      </c>
      <c r="G24" s="4">
        <f>+MAX(Quedarse!G24,Pedir!G24)</f>
        <v>-1</v>
      </c>
      <c r="H24" s="4">
        <f>+MAX(Quedarse!H24,Pedir!H24)</f>
        <v>-1</v>
      </c>
      <c r="I24" s="4">
        <f>+MAX(Quedarse!I24,Pedir!I24)</f>
        <v>-1</v>
      </c>
      <c r="J24" s="4">
        <f>+MAX(Quedarse!J24,Pedir!J24)</f>
        <v>-1</v>
      </c>
      <c r="K24" s="4">
        <f>+MAX(Quedarse!K24,Pedir!K24)</f>
        <v>-1</v>
      </c>
      <c r="N24" s="7"/>
      <c r="O24" s="7"/>
      <c r="P24" s="7"/>
      <c r="Q24" s="7"/>
      <c r="R24" s="7"/>
      <c r="S24" s="7"/>
      <c r="T24" s="7"/>
      <c r="U24" s="7"/>
      <c r="V24" s="7"/>
      <c r="W24" s="7"/>
      <c r="X24" s="60"/>
      <c r="Y24" s="60"/>
      <c r="Z24" s="60"/>
      <c r="AA24" s="60"/>
    </row>
    <row r="25" spans="1:27" x14ac:dyDescent="0.3">
      <c r="A25">
        <v>27</v>
      </c>
      <c r="B25" s="4">
        <f>+MAX(Quedarse!B25,Pedir!B25)</f>
        <v>-1</v>
      </c>
      <c r="C25" s="4">
        <f>+MAX(Quedarse!C25,Pedir!C25)</f>
        <v>-1</v>
      </c>
      <c r="D25" s="4">
        <f>+MAX(Quedarse!D25,Pedir!D25)</f>
        <v>-1</v>
      </c>
      <c r="E25" s="4">
        <f>+MAX(Quedarse!E25,Pedir!E25)</f>
        <v>-1</v>
      </c>
      <c r="F25" s="4">
        <f>+MAX(Quedarse!F25,Pedir!F25)</f>
        <v>-1</v>
      </c>
      <c r="G25" s="4">
        <f>+MAX(Quedarse!G25,Pedir!G25)</f>
        <v>-1</v>
      </c>
      <c r="H25" s="4">
        <f>+MAX(Quedarse!H25,Pedir!H25)</f>
        <v>-1</v>
      </c>
      <c r="I25" s="4">
        <f>+MAX(Quedarse!I25,Pedir!I25)</f>
        <v>-1</v>
      </c>
      <c r="J25" s="4">
        <f>+MAX(Quedarse!J25,Pedir!J25)</f>
        <v>-1</v>
      </c>
      <c r="K25" s="4">
        <f>+MAX(Quedarse!K25,Pedir!K25)</f>
        <v>-1</v>
      </c>
      <c r="N25" s="7"/>
      <c r="O25" s="7"/>
      <c r="P25" s="7"/>
      <c r="Q25" s="7"/>
      <c r="R25" s="7"/>
      <c r="S25" s="7"/>
      <c r="T25" s="7"/>
      <c r="U25" s="7"/>
      <c r="V25" s="7"/>
      <c r="W25" s="7"/>
      <c r="X25" s="60"/>
      <c r="Y25" s="60"/>
      <c r="Z25" s="60"/>
      <c r="AA25" s="60"/>
    </row>
    <row r="26" spans="1:27" x14ac:dyDescent="0.3">
      <c r="A26">
        <v>28</v>
      </c>
      <c r="B26" s="4">
        <f>+MAX(Quedarse!B26,Pedir!B26)</f>
        <v>-1</v>
      </c>
      <c r="C26" s="4">
        <f>+MAX(Quedarse!C26,Pedir!C26)</f>
        <v>-1</v>
      </c>
      <c r="D26" s="4">
        <f>+MAX(Quedarse!D26,Pedir!D26)</f>
        <v>-1</v>
      </c>
      <c r="E26" s="4">
        <f>+MAX(Quedarse!E26,Pedir!E26)</f>
        <v>-1</v>
      </c>
      <c r="F26" s="4">
        <f>+MAX(Quedarse!F26,Pedir!F26)</f>
        <v>-1</v>
      </c>
      <c r="G26" s="4">
        <f>+MAX(Quedarse!G26,Pedir!G26)</f>
        <v>-1</v>
      </c>
      <c r="H26" s="4">
        <f>+MAX(Quedarse!H26,Pedir!H26)</f>
        <v>-1</v>
      </c>
      <c r="I26" s="4">
        <f>+MAX(Quedarse!I26,Pedir!I26)</f>
        <v>-1</v>
      </c>
      <c r="J26" s="4">
        <f>+MAX(Quedarse!J26,Pedir!J26)</f>
        <v>-1</v>
      </c>
      <c r="K26" s="4">
        <f>+MAX(Quedarse!K26,Pedir!K26)</f>
        <v>-1</v>
      </c>
      <c r="N26" s="7"/>
      <c r="O26" s="7"/>
      <c r="P26" s="7"/>
      <c r="Q26" s="7"/>
      <c r="R26" s="7"/>
      <c r="S26" s="7"/>
      <c r="T26" s="7"/>
      <c r="U26" s="7"/>
      <c r="V26" s="7"/>
      <c r="W26" s="7"/>
      <c r="X26" s="60"/>
      <c r="Y26" s="60"/>
      <c r="Z26" s="60"/>
      <c r="AA26" s="60"/>
    </row>
    <row r="27" spans="1:27" x14ac:dyDescent="0.3">
      <c r="A27">
        <v>29</v>
      </c>
      <c r="B27" s="4">
        <f>+MAX(Quedarse!B27,Pedir!B27)</f>
        <v>-1</v>
      </c>
      <c r="C27" s="4">
        <f>+MAX(Quedarse!C27,Pedir!C27)</f>
        <v>-1</v>
      </c>
      <c r="D27" s="4">
        <f>+MAX(Quedarse!D27,Pedir!D27)</f>
        <v>-1</v>
      </c>
      <c r="E27" s="4">
        <f>+MAX(Quedarse!E27,Pedir!E27)</f>
        <v>-1</v>
      </c>
      <c r="F27" s="4">
        <f>+MAX(Quedarse!F27,Pedir!F27)</f>
        <v>-1</v>
      </c>
      <c r="G27" s="4">
        <f>+MAX(Quedarse!G27,Pedir!G27)</f>
        <v>-1</v>
      </c>
      <c r="H27" s="4">
        <f>+MAX(Quedarse!H27,Pedir!H27)</f>
        <v>-1</v>
      </c>
      <c r="I27" s="4">
        <f>+MAX(Quedarse!I27,Pedir!I27)</f>
        <v>-1</v>
      </c>
      <c r="J27" s="4">
        <f>+MAX(Quedarse!J27,Pedir!J27)</f>
        <v>-1</v>
      </c>
      <c r="K27" s="4">
        <f>+MAX(Quedarse!K27,Pedir!K27)</f>
        <v>-1</v>
      </c>
      <c r="N27" s="7"/>
      <c r="O27" s="7"/>
      <c r="P27" s="7"/>
      <c r="Q27" s="7"/>
      <c r="R27" s="7"/>
      <c r="S27" s="7"/>
      <c r="T27" s="7"/>
      <c r="U27" s="7"/>
      <c r="V27" s="7"/>
      <c r="W27" s="7"/>
      <c r="X27" s="60"/>
      <c r="Y27" s="60"/>
      <c r="Z27" s="60"/>
      <c r="AA27" s="60"/>
    </row>
    <row r="28" spans="1:27" x14ac:dyDescent="0.3">
      <c r="A28">
        <v>30</v>
      </c>
      <c r="B28" s="4">
        <f>+MAX(Quedarse!B28,Pedir!B28)</f>
        <v>-1</v>
      </c>
      <c r="C28" s="4">
        <f>+MAX(Quedarse!C28,Pedir!C28)</f>
        <v>-1</v>
      </c>
      <c r="D28" s="4">
        <f>+MAX(Quedarse!D28,Pedir!D28)</f>
        <v>-1</v>
      </c>
      <c r="E28" s="4">
        <f>+MAX(Quedarse!E28,Pedir!E28)</f>
        <v>-1</v>
      </c>
      <c r="F28" s="4">
        <f>+MAX(Quedarse!F28,Pedir!F28)</f>
        <v>-1</v>
      </c>
      <c r="G28" s="4">
        <f>+MAX(Quedarse!G28,Pedir!G28)</f>
        <v>-1</v>
      </c>
      <c r="H28" s="4">
        <f>+MAX(Quedarse!H28,Pedir!H28)</f>
        <v>-1</v>
      </c>
      <c r="I28" s="4">
        <f>+MAX(Quedarse!I28,Pedir!I28)</f>
        <v>-1</v>
      </c>
      <c r="J28" s="4">
        <f>+MAX(Quedarse!J28,Pedir!J28)</f>
        <v>-1</v>
      </c>
      <c r="K28" s="4">
        <f>+MAX(Quedarse!K28,Pedir!K28)</f>
        <v>-1</v>
      </c>
      <c r="N28" s="7"/>
      <c r="O28" s="7"/>
      <c r="P28" s="7"/>
      <c r="Q28" s="7"/>
      <c r="R28" s="7"/>
      <c r="S28" s="7"/>
      <c r="T28" s="7"/>
      <c r="U28" s="7"/>
      <c r="V28" s="7"/>
      <c r="W28" s="7"/>
      <c r="X28" s="60"/>
      <c r="Y28" s="60"/>
      <c r="Z28" s="60"/>
      <c r="AA28" s="60"/>
    </row>
    <row r="29" spans="1:27" x14ac:dyDescent="0.3">
      <c r="A29">
        <v>31</v>
      </c>
      <c r="B29" s="4">
        <f>+MAX(Quedarse!B29,Pedir!B29)</f>
        <v>-1</v>
      </c>
      <c r="C29" s="4">
        <f>+MAX(Quedarse!C29,Pedir!C29)</f>
        <v>-1</v>
      </c>
      <c r="D29" s="4">
        <f>+MAX(Quedarse!D29,Pedir!D29)</f>
        <v>-1</v>
      </c>
      <c r="E29" s="4">
        <f>+MAX(Quedarse!E29,Pedir!E29)</f>
        <v>-1</v>
      </c>
      <c r="F29" s="4">
        <f>+MAX(Quedarse!F29,Pedir!F29)</f>
        <v>-1</v>
      </c>
      <c r="G29" s="4">
        <f>+MAX(Quedarse!G29,Pedir!G29)</f>
        <v>-1</v>
      </c>
      <c r="H29" s="4">
        <f>+MAX(Quedarse!H29,Pedir!H29)</f>
        <v>-1</v>
      </c>
      <c r="I29" s="4">
        <f>+MAX(Quedarse!I29,Pedir!I29)</f>
        <v>-1</v>
      </c>
      <c r="J29" s="4">
        <f>+MAX(Quedarse!J29,Pedir!J29)</f>
        <v>-1</v>
      </c>
      <c r="K29" s="4">
        <f>+MAX(Quedarse!K29,Pedir!K29)</f>
        <v>-1</v>
      </c>
      <c r="N29" s="7"/>
      <c r="O29" s="7"/>
      <c r="P29" s="7"/>
      <c r="Q29" s="7"/>
      <c r="R29" s="7"/>
      <c r="S29" s="7"/>
      <c r="T29" s="7"/>
      <c r="U29" s="7"/>
      <c r="V29" s="7"/>
      <c r="W29" s="7"/>
    </row>
    <row r="30" spans="1:27" x14ac:dyDescent="0.3">
      <c r="N30" s="8"/>
      <c r="O30" s="8"/>
      <c r="P30" s="8"/>
      <c r="Q30" s="8"/>
      <c r="R30" s="8"/>
      <c r="S30" s="8"/>
      <c r="T30" s="8"/>
      <c r="U30" s="8"/>
      <c r="V30" s="8"/>
      <c r="W30" s="8"/>
    </row>
    <row r="31" spans="1:27" x14ac:dyDescent="0.3">
      <c r="A31" t="s">
        <v>1</v>
      </c>
      <c r="M31" t="s">
        <v>1</v>
      </c>
      <c r="N31" s="8"/>
      <c r="O31" s="8"/>
      <c r="P31" s="8"/>
      <c r="Q31" s="8"/>
      <c r="R31" s="8"/>
      <c r="S31" s="8"/>
      <c r="T31" s="8"/>
      <c r="U31" s="8"/>
      <c r="V31" s="8"/>
      <c r="W31" s="8"/>
    </row>
    <row r="32" spans="1:27" x14ac:dyDescent="0.3">
      <c r="A32">
        <v>12</v>
      </c>
      <c r="B32" s="4">
        <f>+MAX(Quedarse!B32,Pedir!B32)</f>
        <v>8.1836216051656058E-2</v>
      </c>
      <c r="C32" s="4">
        <f>+MAX(Quedarse!C32,Pedir!C32)</f>
        <v>0.10350704654207775</v>
      </c>
      <c r="D32" s="4">
        <f>+MAX(Quedarse!D32,Pedir!D32)</f>
        <v>0.12659562809256977</v>
      </c>
      <c r="E32" s="4">
        <f>+MAX(Quedarse!E32,Pedir!E32)</f>
        <v>0.15648238458465519</v>
      </c>
      <c r="F32" s="4">
        <f>+MAX(Quedarse!F32,Pedir!F32)</f>
        <v>0.18595361333225555</v>
      </c>
      <c r="G32" s="4">
        <f>+MAX(Quedarse!G32,Pedir!G32)</f>
        <v>0.16547293077063494</v>
      </c>
      <c r="H32" s="4">
        <f>+MAX(Quedarse!H32,Pedir!H32)</f>
        <v>9.5115020927032307E-2</v>
      </c>
      <c r="I32" s="4">
        <f>+MAX(Quedarse!I32,Pedir!I32)</f>
        <v>6.579084122688022E-5</v>
      </c>
      <c r="J32" s="4">
        <f>+MAX(Quedarse!J32,Pedir!J32)</f>
        <v>-7.0002397357964638E-2</v>
      </c>
      <c r="K32" s="4">
        <f>+MAX(Quedarse!K32,Pedir!K32)</f>
        <v>-2.0477877704912145E-2</v>
      </c>
      <c r="M32">
        <v>12</v>
      </c>
      <c r="N32" s="7" t="str">
        <f>+IF(B32=Quedarse!B32,"Q","P")</f>
        <v>P</v>
      </c>
      <c r="O32" s="7" t="str">
        <f>+IF(C32=Quedarse!C32,"Q","P")</f>
        <v>P</v>
      </c>
      <c r="P32" s="7" t="str">
        <f>+IF(D32=Quedarse!D32,"Q","P")</f>
        <v>P</v>
      </c>
      <c r="Q32" s="7" t="str">
        <f>+IF(E32=Quedarse!E32,"Q","P")</f>
        <v>P</v>
      </c>
      <c r="R32" s="7" t="str">
        <f>+IF(F32=Quedarse!F32,"Q","P")</f>
        <v>P</v>
      </c>
      <c r="S32" s="7" t="str">
        <f>+IF(G32=Quedarse!G32,"Q","P")</f>
        <v>P</v>
      </c>
      <c r="T32" s="7" t="str">
        <f>+IF(H32=Quedarse!H32,"Q","P")</f>
        <v>P</v>
      </c>
      <c r="U32" s="7" t="str">
        <f>+IF(I32=Quedarse!I32,"Q","P")</f>
        <v>P</v>
      </c>
      <c r="V32" s="7" t="str">
        <f>+IF(J32=Quedarse!J32,"Q","P")</f>
        <v>P</v>
      </c>
      <c r="W32" s="7" t="str">
        <f>+IF(K32=Quedarse!K32,"Q","P")</f>
        <v>P</v>
      </c>
    </row>
    <row r="33" spans="1:23" x14ac:dyDescent="0.3">
      <c r="A33">
        <v>13</v>
      </c>
      <c r="B33" s="4">
        <f>+MAX(Quedarse!B33,Pedir!B33)</f>
        <v>4.6636132695309578E-2</v>
      </c>
      <c r="C33" s="4">
        <f>+MAX(Quedarse!C33,Pedir!C33)</f>
        <v>7.4118813392744051E-2</v>
      </c>
      <c r="D33" s="4">
        <f>+MAX(Quedarse!D33,Pedir!D33)</f>
        <v>0.10247714687203523</v>
      </c>
      <c r="E33" s="4">
        <f>+MAX(Quedarse!E33,Pedir!E33)</f>
        <v>0.13336273848321728</v>
      </c>
      <c r="F33" s="4">
        <f>+MAX(Quedarse!F33,Pedir!F33)</f>
        <v>0.16169271124923698</v>
      </c>
      <c r="G33" s="4">
        <f>+MAX(Quedarse!G33,Pedir!G33)</f>
        <v>0.12238569517899196</v>
      </c>
      <c r="H33" s="4">
        <f>+MAX(Quedarse!H33,Pedir!H33)</f>
        <v>5.4057070196311299E-2</v>
      </c>
      <c r="I33" s="4">
        <f>+MAX(Quedarse!I33,Pedir!I33)</f>
        <v>-3.7694688127479899E-2</v>
      </c>
      <c r="J33" s="4">
        <f>+MAX(Quedarse!J33,Pedir!J33)</f>
        <v>-0.10485135840627777</v>
      </c>
      <c r="K33" s="4">
        <f>+MAX(Quedarse!K33,Pedir!K33)</f>
        <v>-5.7308046666810254E-2</v>
      </c>
      <c r="M33">
        <v>13</v>
      </c>
      <c r="N33" s="7" t="str">
        <f>+IF(B33=Quedarse!B33,"Q","P")</f>
        <v>P</v>
      </c>
      <c r="O33" s="7" t="str">
        <f>+IF(C33=Quedarse!C33,"Q","P")</f>
        <v>P</v>
      </c>
      <c r="P33" s="7" t="str">
        <f>+IF(D33=Quedarse!D33,"Q","P")</f>
        <v>P</v>
      </c>
      <c r="Q33" s="7" t="str">
        <f>+IF(E33=Quedarse!E33,"Q","P")</f>
        <v>P</v>
      </c>
      <c r="R33" s="7" t="str">
        <f>+IF(F33=Quedarse!F33,"Q","P")</f>
        <v>P</v>
      </c>
      <c r="S33" s="7" t="str">
        <f>+IF(G33=Quedarse!G33,"Q","P")</f>
        <v>P</v>
      </c>
      <c r="T33" s="7" t="str">
        <f>+IF(H33=Quedarse!H33,"Q","P")</f>
        <v>P</v>
      </c>
      <c r="U33" s="7" t="str">
        <f>+IF(I33=Quedarse!I33,"Q","P")</f>
        <v>P</v>
      </c>
      <c r="V33" s="7" t="str">
        <f>+IF(J33=Quedarse!J33,"Q","P")</f>
        <v>P</v>
      </c>
      <c r="W33" s="7" t="str">
        <f>+IF(K33=Quedarse!K33,"Q","P")</f>
        <v>P</v>
      </c>
    </row>
    <row r="34" spans="1:23" x14ac:dyDescent="0.3">
      <c r="A34">
        <v>14</v>
      </c>
      <c r="B34" s="4">
        <f>+MAX(Quedarse!B34,Pedir!B34)</f>
        <v>2.2391856987839083E-2</v>
      </c>
      <c r="C34" s="4">
        <f>+MAX(Quedarse!C34,Pedir!C34)</f>
        <v>5.0806738919282814E-2</v>
      </c>
      <c r="D34" s="4">
        <f>+MAX(Quedarse!D34,Pedir!D34)</f>
        <v>8.0081414310110233E-2</v>
      </c>
      <c r="E34" s="4">
        <f>+MAX(Quedarse!E34,Pedir!E34)</f>
        <v>0.11189449567473925</v>
      </c>
      <c r="F34" s="4">
        <f>+MAX(Quedarse!F34,Pedir!F34)</f>
        <v>0.13916473074357688</v>
      </c>
      <c r="G34" s="4">
        <f>+MAX(Quedarse!G34,Pedir!G34)</f>
        <v>7.9507488494468148E-2</v>
      </c>
      <c r="H34" s="4">
        <f>+MAX(Quedarse!H34,Pedir!H34)</f>
        <v>1.3277219463208461E-2</v>
      </c>
      <c r="I34" s="4">
        <f>+MAX(Quedarse!I34,Pedir!I34)</f>
        <v>-7.5163189441683848E-2</v>
      </c>
      <c r="J34" s="4">
        <f>+MAX(Quedarse!J34,Pedir!J34)</f>
        <v>-0.1394667821754545</v>
      </c>
      <c r="K34" s="4">
        <f>+MAX(Quedarse!K34,Pedir!K34)</f>
        <v>-9.3874324768310105E-2</v>
      </c>
      <c r="M34">
        <v>14</v>
      </c>
      <c r="N34" s="7" t="str">
        <f>+IF(B34=Quedarse!B34,"Q","P")</f>
        <v>P</v>
      </c>
      <c r="O34" s="7" t="str">
        <f>+IF(C34=Quedarse!C34,"Q","P")</f>
        <v>P</v>
      </c>
      <c r="P34" s="7" t="str">
        <f>+IF(D34=Quedarse!D34,"Q","P")</f>
        <v>P</v>
      </c>
      <c r="Q34" s="7" t="str">
        <f>+IF(E34=Quedarse!E34,"Q","P")</f>
        <v>P</v>
      </c>
      <c r="R34" s="7" t="str">
        <f>+IF(F34=Quedarse!F34,"Q","P")</f>
        <v>P</v>
      </c>
      <c r="S34" s="7" t="str">
        <f>+IF(G34=Quedarse!G34,"Q","P")</f>
        <v>P</v>
      </c>
      <c r="T34" s="7" t="str">
        <f>+IF(H34=Quedarse!H34,"Q","P")</f>
        <v>P</v>
      </c>
      <c r="U34" s="7" t="str">
        <f>+IF(I34=Quedarse!I34,"Q","P")</f>
        <v>P</v>
      </c>
      <c r="V34" s="7" t="str">
        <f>+IF(J34=Quedarse!J34,"Q","P")</f>
        <v>P</v>
      </c>
      <c r="W34" s="7" t="str">
        <f>+IF(K34=Quedarse!K34,"Q","P")</f>
        <v>P</v>
      </c>
    </row>
    <row r="35" spans="1:23" x14ac:dyDescent="0.3">
      <c r="A35">
        <v>15</v>
      </c>
      <c r="B35" s="4">
        <f>+MAX(Quedarse!B35,Pedir!B35)</f>
        <v>-1.2068474052636583E-4</v>
      </c>
      <c r="C35" s="4">
        <f>+MAX(Quedarse!C35,Pedir!C35)</f>
        <v>2.9159812622497332E-2</v>
      </c>
      <c r="D35" s="4">
        <f>+MAX(Quedarse!D35,Pedir!D35)</f>
        <v>5.9285376931179926E-2</v>
      </c>
      <c r="E35" s="4">
        <f>+MAX(Quedarse!E35,Pedir!E35)</f>
        <v>9.1959698781152482E-2</v>
      </c>
      <c r="F35" s="4">
        <f>+MAX(Quedarse!F35,Pedir!F35)</f>
        <v>0.11824589170260678</v>
      </c>
      <c r="G35" s="4">
        <f>+MAX(Quedarse!G35,Pedir!G35)</f>
        <v>3.7028282279269235E-2</v>
      </c>
      <c r="H35" s="4">
        <f>+MAX(Quedarse!H35,Pedir!H35)</f>
        <v>-2.7054780502901658E-2</v>
      </c>
      <c r="I35" s="4">
        <f>+MAX(Quedarse!I35,Pedir!I35)</f>
        <v>-0.11218876868994292</v>
      </c>
      <c r="J35" s="4">
        <f>+MAX(Quedarse!J35,Pedir!J35)</f>
        <v>-0.17370423031226784</v>
      </c>
      <c r="K35" s="4">
        <f>+MAX(Quedarse!K35,Pedir!K35)</f>
        <v>-0.13002650167843849</v>
      </c>
      <c r="M35">
        <v>15</v>
      </c>
      <c r="N35" s="7" t="str">
        <f>+IF(B35=Quedarse!B35,"Q","P")</f>
        <v>P</v>
      </c>
      <c r="O35" s="7" t="str">
        <f>+IF(C35=Quedarse!C35,"Q","P")</f>
        <v>P</v>
      </c>
      <c r="P35" s="7" t="str">
        <f>+IF(D35=Quedarse!D35,"Q","P")</f>
        <v>P</v>
      </c>
      <c r="Q35" s="7" t="str">
        <f>+IF(E35=Quedarse!E35,"Q","P")</f>
        <v>P</v>
      </c>
      <c r="R35" s="7" t="str">
        <f>+IF(F35=Quedarse!F35,"Q","P")</f>
        <v>P</v>
      </c>
      <c r="S35" s="7" t="str">
        <f>+IF(G35=Quedarse!G35,"Q","P")</f>
        <v>P</v>
      </c>
      <c r="T35" s="7" t="str">
        <f>+IF(H35=Quedarse!H35,"Q","P")</f>
        <v>P</v>
      </c>
      <c r="U35" s="7" t="str">
        <f>+IF(I35=Quedarse!I35,"Q","P")</f>
        <v>P</v>
      </c>
      <c r="V35" s="7" t="str">
        <f>+IF(J35=Quedarse!J35,"Q","P")</f>
        <v>P</v>
      </c>
      <c r="W35" s="7" t="str">
        <f>+IF(K35=Quedarse!K35,"Q","P")</f>
        <v>P</v>
      </c>
    </row>
    <row r="36" spans="1:23" x14ac:dyDescent="0.3">
      <c r="A36">
        <v>16</v>
      </c>
      <c r="B36" s="4">
        <f>+MAX(Quedarse!B36,Pedir!B36)</f>
        <v>-2.1025187774008566E-2</v>
      </c>
      <c r="C36" s="4">
        <f>+MAX(Quedarse!C36,Pedir!C36)</f>
        <v>9.0590953469108244E-3</v>
      </c>
      <c r="D36" s="4">
        <f>+MAX(Quedarse!D36,Pedir!D36)</f>
        <v>3.9974770793601705E-2</v>
      </c>
      <c r="E36" s="4">
        <f>+MAX(Quedarse!E36,Pedir!E36)</f>
        <v>7.3448815951393354E-2</v>
      </c>
      <c r="F36" s="4">
        <f>+MAX(Quedarse!F36,Pedir!F36)</f>
        <v>9.8821255450277409E-2</v>
      </c>
      <c r="G36" s="4">
        <f>+MAX(Quedarse!G36,Pedir!G36)</f>
        <v>-4.8901571730158942E-3</v>
      </c>
      <c r="H36" s="4">
        <f>+MAX(Quedarse!H36,Pedir!H36)</f>
        <v>-6.6794847920094089E-2</v>
      </c>
      <c r="I36" s="4">
        <f>+MAX(Quedarse!I36,Pedir!I36)</f>
        <v>-0.14864353463007476</v>
      </c>
      <c r="J36" s="4">
        <f>+MAX(Quedarse!J36,Pedir!J36)</f>
        <v>-0.20744109003068206</v>
      </c>
      <c r="K36" s="4">
        <f>+MAX(Quedarse!K36,Pedir!K36)</f>
        <v>-0.16563717206687348</v>
      </c>
      <c r="M36">
        <v>16</v>
      </c>
      <c r="N36" s="7" t="str">
        <f>+IF(B36=Quedarse!B36,"Q","P")</f>
        <v>P</v>
      </c>
      <c r="O36" s="7" t="str">
        <f>+IF(C36=Quedarse!C36,"Q","P")</f>
        <v>P</v>
      </c>
      <c r="P36" s="7" t="str">
        <f>+IF(D36=Quedarse!D36,"Q","P")</f>
        <v>P</v>
      </c>
      <c r="Q36" s="7" t="str">
        <f>+IF(E36=Quedarse!E36,"Q","P")</f>
        <v>P</v>
      </c>
      <c r="R36" s="7" t="str">
        <f>+IF(F36=Quedarse!F36,"Q","P")</f>
        <v>P</v>
      </c>
      <c r="S36" s="7" t="str">
        <f>+IF(G36=Quedarse!G36,"Q","P")</f>
        <v>P</v>
      </c>
      <c r="T36" s="7" t="str">
        <f>+IF(H36=Quedarse!H36,"Q","P")</f>
        <v>P</v>
      </c>
      <c r="U36" s="7" t="str">
        <f>+IF(I36=Quedarse!I36,"Q","P")</f>
        <v>P</v>
      </c>
      <c r="V36" s="7" t="str">
        <f>+IF(J36=Quedarse!J36,"Q","P")</f>
        <v>P</v>
      </c>
      <c r="W36" s="7" t="str">
        <f>+IF(K36=Quedarse!K36,"Q","P")</f>
        <v>P</v>
      </c>
    </row>
    <row r="37" spans="1:23" x14ac:dyDescent="0.3">
      <c r="A37">
        <v>17</v>
      </c>
      <c r="B37" s="4">
        <f>+MAX(Quedarse!B37,Pedir!B37)</f>
        <v>-4.9104358288912882E-4</v>
      </c>
      <c r="C37" s="4">
        <f>+MAX(Quedarse!C37,Pedir!C37)</f>
        <v>2.8975282965620457E-2</v>
      </c>
      <c r="D37" s="4">
        <f>+MAX(Quedarse!D37,Pedir!D37)</f>
        <v>5.9326275337164343E-2</v>
      </c>
      <c r="E37" s="4">
        <f>+MAX(Quedarse!E37,Pedir!E37)</f>
        <v>9.1189077686774395E-2</v>
      </c>
      <c r="F37" s="4">
        <f>+MAX(Quedarse!F37,Pedir!F37)</f>
        <v>0.12805214364549911</v>
      </c>
      <c r="G37" s="4">
        <f>+MAX(Quedarse!G37,Pedir!G37)</f>
        <v>5.3823463716116654E-2</v>
      </c>
      <c r="H37" s="4">
        <f>+MAX(Quedarse!H37,Pedir!H37)</f>
        <v>-7.2915398729642061E-2</v>
      </c>
      <c r="I37" s="4">
        <f>+MAX(Quedarse!I37,Pedir!I37)</f>
        <v>-0.14978689218213329</v>
      </c>
      <c r="J37" s="4">
        <f>+MAX(Quedarse!J37,Pedir!J37)</f>
        <v>-0.19686697623363469</v>
      </c>
      <c r="K37" s="4">
        <f>+MAX(Quedarse!K37,Pedir!K37)</f>
        <v>-0.17956936979241733</v>
      </c>
      <c r="M37">
        <v>17</v>
      </c>
      <c r="N37" s="7" t="str">
        <f>+IF(B37=Quedarse!B37,"Q","P")</f>
        <v>P</v>
      </c>
      <c r="O37" s="7" t="str">
        <f>+IF(C37=Quedarse!C37,"Q","P")</f>
        <v>P</v>
      </c>
      <c r="P37" s="7" t="str">
        <f>+IF(D37=Quedarse!D37,"Q","P")</f>
        <v>P</v>
      </c>
      <c r="Q37" s="7" t="str">
        <f>+IF(E37=Quedarse!E37,"Q","P")</f>
        <v>P</v>
      </c>
      <c r="R37" s="7" t="str">
        <f>+IF(F37=Quedarse!F37,"Q","P")</f>
        <v>P</v>
      </c>
      <c r="S37" s="7" t="str">
        <f>+IF(G37=Quedarse!G37,"Q","P")</f>
        <v>P</v>
      </c>
      <c r="T37" s="7" t="str">
        <f>+IF(H37=Quedarse!H37,"Q","P")</f>
        <v>P</v>
      </c>
      <c r="U37" s="7" t="str">
        <f>+IF(I37=Quedarse!I37,"Q","P")</f>
        <v>P</v>
      </c>
      <c r="V37" s="7" t="str">
        <f>+IF(J37=Quedarse!J37,"Q","P")</f>
        <v>P</v>
      </c>
      <c r="W37" s="7" t="str">
        <f>+IF(K37=Quedarse!K37,"Q","P")</f>
        <v>P</v>
      </c>
    </row>
    <row r="38" spans="1:23" x14ac:dyDescent="0.3">
      <c r="A38">
        <v>18</v>
      </c>
      <c r="B38" s="4">
        <f>+MAX(Quedarse!B38,Pedir!B38)</f>
        <v>0.12174190222088771</v>
      </c>
      <c r="C38" s="4">
        <f>+MAX(Quedarse!C38,Pedir!C38)</f>
        <v>0.14830007284131114</v>
      </c>
      <c r="D38" s="4">
        <f>+MAX(Quedarse!D38,Pedir!D38)</f>
        <v>0.17585443719748528</v>
      </c>
      <c r="E38" s="4">
        <f>+MAX(Quedarse!E38,Pedir!E38)</f>
        <v>0.19956119497617719</v>
      </c>
      <c r="F38" s="4">
        <f>+MAX(Quedarse!F38,Pedir!F38)</f>
        <v>0.28344391604689867</v>
      </c>
      <c r="G38" s="4">
        <f>+MAX(Quedarse!G38,Pedir!G38)</f>
        <v>0.3995541673365518</v>
      </c>
      <c r="H38" s="4">
        <f>+MAX(Quedarse!H38,Pedir!H38)</f>
        <v>0.10595134861912359</v>
      </c>
      <c r="I38" s="4">
        <f>+MAX(Quedarse!I38,Pedir!I38)</f>
        <v>-0.10074430758041525</v>
      </c>
      <c r="J38" s="4">
        <f>+MAX(Quedarse!J38,Pedir!J38)</f>
        <v>-0.14380812317405353</v>
      </c>
      <c r="K38" s="4">
        <f>+MAX(Quedarse!K38,Pedir!K38)</f>
        <v>-9.2935491769284034E-2</v>
      </c>
      <c r="M38">
        <v>18</v>
      </c>
      <c r="N38" s="7" t="str">
        <f>+IF(B38=Quedarse!B38,"Q","P")</f>
        <v>Q</v>
      </c>
      <c r="O38" s="7" t="str">
        <f>+IF(C38=Quedarse!C38,"Q","P")</f>
        <v>Q</v>
      </c>
      <c r="P38" s="7" t="str">
        <f>+IF(D38=Quedarse!D38,"Q","P")</f>
        <v>Q</v>
      </c>
      <c r="Q38" s="7" t="str">
        <f>+IF(E38=Quedarse!E38,"Q","P")</f>
        <v>Q</v>
      </c>
      <c r="R38" s="7" t="str">
        <f>+IF(F38=Quedarse!F38,"Q","P")</f>
        <v>Q</v>
      </c>
      <c r="S38" s="7" t="str">
        <f>+IF(G38=Quedarse!G38,"Q","P")</f>
        <v>Q</v>
      </c>
      <c r="T38" s="7" t="str">
        <f>+IF(H38=Quedarse!H38,"Q","P")</f>
        <v>Q</v>
      </c>
      <c r="U38" s="7" t="str">
        <f>+IF(I38=Quedarse!I38,"Q","P")</f>
        <v>P</v>
      </c>
      <c r="V38" s="7" t="str">
        <f>+IF(J38=Quedarse!J38,"Q","P")</f>
        <v>P</v>
      </c>
      <c r="W38" s="7" t="str">
        <f>+IF(K38=Quedarse!K38,"Q","P")</f>
        <v>P</v>
      </c>
    </row>
    <row r="39" spans="1:23" x14ac:dyDescent="0.3">
      <c r="A39">
        <v>19</v>
      </c>
      <c r="B39" s="4">
        <f>+MAX(Quedarse!B39,Pedir!B39)</f>
        <v>0.38630468602058993</v>
      </c>
      <c r="C39" s="4">
        <f>+MAX(Quedarse!C39,Pedir!C39)</f>
        <v>0.4043629365977599</v>
      </c>
      <c r="D39" s="4">
        <f>+MAX(Quedarse!D39,Pedir!D39)</f>
        <v>0.42317892482749653</v>
      </c>
      <c r="E39" s="4">
        <f>+MAX(Quedarse!E39,Pedir!E39)</f>
        <v>0.43951210416088371</v>
      </c>
      <c r="F39" s="4">
        <f>+MAX(Quedarse!F39,Pedir!F39)</f>
        <v>0.49597707378731926</v>
      </c>
      <c r="G39" s="4">
        <f>+MAX(Quedarse!G39,Pedir!G39)</f>
        <v>0.6159764957534315</v>
      </c>
      <c r="H39" s="4">
        <f>+MAX(Quedarse!H39,Pedir!H39)</f>
        <v>0.59385366828669439</v>
      </c>
      <c r="I39" s="4">
        <f>+MAX(Quedarse!I39,Pedir!I39)</f>
        <v>0.28759675706758148</v>
      </c>
      <c r="J39" s="4">
        <f>+MAX(Quedarse!J39,Pedir!J39)</f>
        <v>6.3118166335840831E-2</v>
      </c>
      <c r="K39" s="4">
        <f>+MAX(Quedarse!K39,Pedir!K39)</f>
        <v>0.27763572376835594</v>
      </c>
      <c r="M39">
        <v>19</v>
      </c>
      <c r="N39" s="7" t="str">
        <f>+IF(B39=Quedarse!B39,"Q","P")</f>
        <v>Q</v>
      </c>
      <c r="O39" s="7" t="str">
        <f>+IF(C39=Quedarse!C39,"Q","P")</f>
        <v>Q</v>
      </c>
      <c r="P39" s="7" t="str">
        <f>+IF(D39=Quedarse!D39,"Q","P")</f>
        <v>Q</v>
      </c>
      <c r="Q39" s="7" t="str">
        <f>+IF(E39=Quedarse!E39,"Q","P")</f>
        <v>Q</v>
      </c>
      <c r="R39" s="7" t="str">
        <f>+IF(F39=Quedarse!F39,"Q","P")</f>
        <v>Q</v>
      </c>
      <c r="S39" s="7" t="str">
        <f>+IF(G39=Quedarse!G39,"Q","P")</f>
        <v>Q</v>
      </c>
      <c r="T39" s="7" t="str">
        <f>+IF(H39=Quedarse!H39,"Q","P")</f>
        <v>Q</v>
      </c>
      <c r="U39" s="7" t="str">
        <f>+IF(I39=Quedarse!I39,"Q","P")</f>
        <v>Q</v>
      </c>
      <c r="V39" s="7" t="str">
        <f>+IF(J39=Quedarse!J39,"Q","P")</f>
        <v>Q</v>
      </c>
      <c r="W39" s="7" t="str">
        <f>+IF(K39=Quedarse!K39,"Q","P")</f>
        <v>Q</v>
      </c>
    </row>
    <row r="40" spans="1:23" x14ac:dyDescent="0.3">
      <c r="A40">
        <v>20</v>
      </c>
      <c r="B40" s="4">
        <f>+MAX(Quedarse!B40,Pedir!B40)</f>
        <v>0.63998657521683877</v>
      </c>
      <c r="C40" s="4">
        <f>+MAX(Quedarse!C40,Pedir!C40)</f>
        <v>0.65027209425148136</v>
      </c>
      <c r="D40" s="4">
        <f>+MAX(Quedarse!D40,Pedir!D40)</f>
        <v>0.66104996194807186</v>
      </c>
      <c r="E40" s="4">
        <f>+MAX(Quedarse!E40,Pedir!E40)</f>
        <v>0.67035969063279999</v>
      </c>
      <c r="F40" s="4">
        <f>+MAX(Quedarse!F40,Pedir!F40)</f>
        <v>0.70395857017134467</v>
      </c>
      <c r="G40" s="4">
        <f>+MAX(Quedarse!G40,Pedir!G40)</f>
        <v>0.77322722653717491</v>
      </c>
      <c r="H40" s="4">
        <f>+MAX(Quedarse!H40,Pedir!H40)</f>
        <v>0.79181515955189841</v>
      </c>
      <c r="I40" s="4">
        <f>+MAX(Quedarse!I40,Pedir!I40)</f>
        <v>0.75835687080859615</v>
      </c>
      <c r="J40" s="4">
        <f>+MAX(Quedarse!J40,Pedir!J40)</f>
        <v>0.55453756646817121</v>
      </c>
      <c r="K40" s="4">
        <f>+MAX(Quedarse!K40,Pedir!K40)</f>
        <v>0.65547032314990239</v>
      </c>
      <c r="M40">
        <v>20</v>
      </c>
      <c r="N40" s="7" t="str">
        <f>+IF(B40=Quedarse!B40,"Q","P")</f>
        <v>Q</v>
      </c>
      <c r="O40" s="7" t="str">
        <f>+IF(C40=Quedarse!C40,"Q","P")</f>
        <v>Q</v>
      </c>
      <c r="P40" s="7" t="str">
        <f>+IF(D40=Quedarse!D40,"Q","P")</f>
        <v>Q</v>
      </c>
      <c r="Q40" s="7" t="str">
        <f>+IF(E40=Quedarse!E40,"Q","P")</f>
        <v>Q</v>
      </c>
      <c r="R40" s="7" t="str">
        <f>+IF(F40=Quedarse!F40,"Q","P")</f>
        <v>Q</v>
      </c>
      <c r="S40" s="7" t="str">
        <f>+IF(G40=Quedarse!G40,"Q","P")</f>
        <v>Q</v>
      </c>
      <c r="T40" s="7" t="str">
        <f>+IF(H40=Quedarse!H40,"Q","P")</f>
        <v>Q</v>
      </c>
      <c r="U40" s="7" t="str">
        <f>+IF(I40=Quedarse!I40,"Q","P")</f>
        <v>Q</v>
      </c>
      <c r="V40" s="7" t="str">
        <f>+IF(J40=Quedarse!J40,"Q","P")</f>
        <v>Q</v>
      </c>
      <c r="W40" s="7" t="str">
        <f>+IF(K40=Quedarse!K40,"Q","P")</f>
        <v>Q</v>
      </c>
    </row>
    <row r="41" spans="1:23" x14ac:dyDescent="0.3">
      <c r="A41">
        <v>21</v>
      </c>
      <c r="B41" s="4">
        <f>+MAX(Quedarse!B41,Pedir!B41)</f>
        <v>0.88200651549403997</v>
      </c>
      <c r="C41" s="4">
        <f>+MAX(Quedarse!C41,Pedir!C41)</f>
        <v>0.88530035730174927</v>
      </c>
      <c r="D41" s="4">
        <f>+MAX(Quedarse!D41,Pedir!D41)</f>
        <v>0.88876729296591961</v>
      </c>
      <c r="E41" s="4">
        <f>+MAX(Quedarse!E41,Pedir!E41)</f>
        <v>0.89175382659528035</v>
      </c>
      <c r="F41" s="4">
        <f>+MAX(Quedarse!F41,Pedir!F41)</f>
        <v>0.90283674384258006</v>
      </c>
      <c r="G41" s="4">
        <f>+MAX(Quedarse!G41,Pedir!G41)</f>
        <v>0.92592629596452325</v>
      </c>
      <c r="H41" s="4">
        <f>+MAX(Quedarse!H41,Pedir!H41)</f>
        <v>0.93060505318396614</v>
      </c>
      <c r="I41" s="4">
        <f>+MAX(Quedarse!I41,Pedir!I41)</f>
        <v>0.93917615614724415</v>
      </c>
      <c r="J41" s="4">
        <f>+MAX(Quedarse!J41,Pedir!J41)</f>
        <v>0.96262363326716827</v>
      </c>
      <c r="K41" s="4">
        <f>+MAX(Quedarse!K41,Pedir!K41)</f>
        <v>0.92219381142033785</v>
      </c>
      <c r="M41">
        <v>21</v>
      </c>
      <c r="N41" s="7" t="str">
        <f>+IF(B41=Quedarse!B41,"Q","P")</f>
        <v>Q</v>
      </c>
      <c r="O41" s="7" t="str">
        <f>+IF(C41=Quedarse!C41,"Q","P")</f>
        <v>Q</v>
      </c>
      <c r="P41" s="7" t="str">
        <f>+IF(D41=Quedarse!D41,"Q","P")</f>
        <v>Q</v>
      </c>
      <c r="Q41" s="7" t="str">
        <f>+IF(E41=Quedarse!E41,"Q","P")</f>
        <v>Q</v>
      </c>
      <c r="R41" s="7" t="str">
        <f>+IF(F41=Quedarse!F41,"Q","P")</f>
        <v>Q</v>
      </c>
      <c r="S41" s="7" t="str">
        <f>+IF(G41=Quedarse!G41,"Q","P")</f>
        <v>Q</v>
      </c>
      <c r="T41" s="7" t="str">
        <f>+IF(H41=Quedarse!H41,"Q","P")</f>
        <v>Q</v>
      </c>
      <c r="U41" s="7" t="str">
        <f>+IF(I41=Quedarse!I41,"Q","P")</f>
        <v>Q</v>
      </c>
      <c r="V41" s="7" t="str">
        <f>+IF(J41=Quedarse!J41,"Q","P")</f>
        <v>Q</v>
      </c>
      <c r="W41" s="7" t="str">
        <f>+IF(K41=Quedarse!K41,"Q","P")</f>
        <v>Q</v>
      </c>
    </row>
    <row r="42" spans="1:23" x14ac:dyDescent="0.3">
      <c r="A42">
        <v>22</v>
      </c>
      <c r="B42" s="4">
        <f>+MAX(Quedarse!B42,Pedir!B42)</f>
        <v>-0.25338998596663803</v>
      </c>
      <c r="C42" s="4">
        <f>+MAX(Quedarse!C42,Pedir!C42)</f>
        <v>-0.2336908997980866</v>
      </c>
      <c r="D42" s="4">
        <f>+MAX(Quedarse!D42,Pedir!D42)</f>
        <v>-0.21106310899491437</v>
      </c>
      <c r="E42" s="4">
        <f>+MAX(Quedarse!E42,Pedir!E42)</f>
        <v>-0.16719266083547524</v>
      </c>
      <c r="F42" s="4">
        <f>+MAX(Quedarse!F42,Pedir!F42)</f>
        <v>-0.15369901583000439</v>
      </c>
      <c r="G42" s="4">
        <f>+MAX(Quedarse!G42,Pedir!G42)</f>
        <v>-0.21284771451731427</v>
      </c>
      <c r="H42" s="4">
        <f>+MAX(Quedarse!H42,Pedir!H42)</f>
        <v>-0.27157480502428616</v>
      </c>
      <c r="I42" s="4">
        <f>+MAX(Quedarse!I42,Pedir!I42)</f>
        <v>-0.3400132806089356</v>
      </c>
      <c r="J42" s="4">
        <f>+MAX(Quedarse!J42,Pedir!J42)</f>
        <v>-0.38104299284808757</v>
      </c>
      <c r="K42" s="4">
        <f>+MAX(Quedarse!K42,Pedir!K42)</f>
        <v>-0.35054034044008009</v>
      </c>
      <c r="N42" s="4"/>
      <c r="O42" s="4"/>
      <c r="P42" s="4"/>
      <c r="Q42" s="4"/>
      <c r="R42" s="4"/>
      <c r="S42" s="4"/>
      <c r="T42" s="4"/>
      <c r="U42" s="4"/>
      <c r="V42" s="4"/>
      <c r="W42" s="4"/>
    </row>
    <row r="43" spans="1:23" x14ac:dyDescent="0.3">
      <c r="A43">
        <v>23</v>
      </c>
      <c r="B43" s="4">
        <f>+MAX(Quedarse!B43,Pedir!B43)</f>
        <v>-0.29278372720927726</v>
      </c>
      <c r="C43" s="4">
        <f>+MAX(Quedarse!C43,Pedir!C43)</f>
        <v>-0.2522502292357135</v>
      </c>
      <c r="D43" s="4">
        <f>+MAX(Quedarse!D43,Pedir!D43)</f>
        <v>-0.21106310899491437</v>
      </c>
      <c r="E43" s="4">
        <f>+MAX(Quedarse!E43,Pedir!E43)</f>
        <v>-0.16719266083547524</v>
      </c>
      <c r="F43" s="4">
        <f>+MAX(Quedarse!F43,Pedir!F43)</f>
        <v>-0.15369901583000439</v>
      </c>
      <c r="G43" s="4">
        <f>+MAX(Quedarse!G43,Pedir!G43)</f>
        <v>-0.26907287776607752</v>
      </c>
      <c r="H43" s="4">
        <f>+MAX(Quedarse!H43,Pedir!H43)</f>
        <v>-0.32360517609397998</v>
      </c>
      <c r="I43" s="4">
        <f>+MAX(Quedarse!I43,Pedir!I43)</f>
        <v>-0.38715518913686875</v>
      </c>
      <c r="J43" s="4">
        <f>+MAX(Quedarse!J43,Pedir!J43)</f>
        <v>-0.42525420764465277</v>
      </c>
      <c r="K43" s="4">
        <f>+MAX(Quedarse!K43,Pedir!K43)</f>
        <v>-0.3969303161229315</v>
      </c>
      <c r="N43" s="4"/>
      <c r="O43" s="4"/>
      <c r="P43" s="4"/>
      <c r="Q43" s="4"/>
      <c r="R43" s="4"/>
      <c r="S43" s="4"/>
      <c r="T43" s="4"/>
      <c r="U43" s="4"/>
      <c r="V43" s="4"/>
      <c r="W43" s="4"/>
    </row>
    <row r="44" spans="1:23" x14ac:dyDescent="0.3">
      <c r="A44">
        <v>24</v>
      </c>
      <c r="B44" s="4">
        <f>+MAX(Quedarse!B44,Pedir!B44)</f>
        <v>-0.29278372720927726</v>
      </c>
      <c r="C44" s="4">
        <f>+MAX(Quedarse!C44,Pedir!C44)</f>
        <v>-0.2522502292357135</v>
      </c>
      <c r="D44" s="4">
        <f>+MAX(Quedarse!D44,Pedir!D44)</f>
        <v>-0.21106310899491437</v>
      </c>
      <c r="E44" s="4">
        <f>+MAX(Quedarse!E44,Pedir!E44)</f>
        <v>-0.16719266083547524</v>
      </c>
      <c r="F44" s="4">
        <f>+MAX(Quedarse!F44,Pedir!F44)</f>
        <v>-0.15369901583000439</v>
      </c>
      <c r="G44" s="4">
        <f>+MAX(Quedarse!G44,Pedir!G44)</f>
        <v>-0.3212819579256434</v>
      </c>
      <c r="H44" s="4">
        <f>+MAX(Quedarse!H44,Pedir!H44)</f>
        <v>-0.37191909208726709</v>
      </c>
      <c r="I44" s="4">
        <f>+MAX(Quedarse!I44,Pedir!I44)</f>
        <v>-0.43092981848423528</v>
      </c>
      <c r="J44" s="4">
        <f>+MAX(Quedarse!J44,Pedir!J44)</f>
        <v>-0.46630747852717758</v>
      </c>
      <c r="K44" s="4">
        <f>+MAX(Quedarse!K44,Pedir!K44)</f>
        <v>-0.44000672211415065</v>
      </c>
      <c r="N44" s="4"/>
      <c r="O44" s="4"/>
      <c r="P44" s="4"/>
      <c r="Q44" s="4"/>
      <c r="R44" s="4"/>
      <c r="S44" s="4"/>
      <c r="T44" s="4"/>
      <c r="U44" s="4"/>
      <c r="V44" s="4"/>
      <c r="W44" s="4"/>
    </row>
    <row r="45" spans="1:23" x14ac:dyDescent="0.3">
      <c r="A45">
        <v>25</v>
      </c>
      <c r="B45" s="4">
        <f>+MAX(Quedarse!B45,Pedir!B45)</f>
        <v>-0.29278372720927726</v>
      </c>
      <c r="C45" s="4">
        <f>+MAX(Quedarse!C45,Pedir!C45)</f>
        <v>-0.2522502292357135</v>
      </c>
      <c r="D45" s="4">
        <f>+MAX(Quedarse!D45,Pedir!D45)</f>
        <v>-0.21106310899491437</v>
      </c>
      <c r="E45" s="4">
        <f>+MAX(Quedarse!E45,Pedir!E45)</f>
        <v>-0.16719266083547524</v>
      </c>
      <c r="F45" s="4">
        <f>+MAX(Quedarse!F45,Pedir!F45)</f>
        <v>-0.15369901583000439</v>
      </c>
      <c r="G45" s="4">
        <f>+MAX(Quedarse!G45,Pedir!G45)</f>
        <v>-0.36976181807381175</v>
      </c>
      <c r="H45" s="4">
        <f>+MAX(Quedarse!H45,Pedir!H45)</f>
        <v>-0.41678201408103371</v>
      </c>
      <c r="I45" s="4">
        <f>+MAX(Quedarse!I45,Pedir!I45)</f>
        <v>-0.47157768859250421</v>
      </c>
      <c r="J45" s="4">
        <f>+MAX(Quedarse!J45,Pedir!J45)</f>
        <v>-0.5044283729180935</v>
      </c>
      <c r="K45" s="4">
        <f>+MAX(Quedarse!K45,Pedir!K45)</f>
        <v>-0.4800062419631399</v>
      </c>
      <c r="N45" s="4"/>
      <c r="O45" s="4"/>
      <c r="P45" s="4"/>
      <c r="Q45" s="4"/>
      <c r="R45" s="4"/>
      <c r="S45" s="4"/>
      <c r="T45" s="4"/>
      <c r="U45" s="4"/>
      <c r="V45" s="4"/>
      <c r="W45" s="4"/>
    </row>
    <row r="46" spans="1:23" x14ac:dyDescent="0.3">
      <c r="A46">
        <v>26</v>
      </c>
      <c r="B46" s="4">
        <f>+MAX(Quedarse!B46,Pedir!B46)</f>
        <v>-0.29278372720927726</v>
      </c>
      <c r="C46" s="4">
        <f>+MAX(Quedarse!C46,Pedir!C46)</f>
        <v>-0.2522502292357135</v>
      </c>
      <c r="D46" s="4">
        <f>+MAX(Quedarse!D46,Pedir!D46)</f>
        <v>-0.21106310899491437</v>
      </c>
      <c r="E46" s="4">
        <f>+MAX(Quedarse!E46,Pedir!E46)</f>
        <v>-0.16719266083547524</v>
      </c>
      <c r="F46" s="4">
        <f>+MAX(Quedarse!F46,Pedir!F46)</f>
        <v>-0.15369901583000439</v>
      </c>
      <c r="G46" s="4">
        <f>+MAX(Quedarse!G46,Pedir!G46)</f>
        <v>-0.41477883106853947</v>
      </c>
      <c r="H46" s="4">
        <f>+MAX(Quedarse!H46,Pedir!H46)</f>
        <v>-0.45844044164667419</v>
      </c>
      <c r="I46" s="4">
        <f>+MAX(Quedarse!I46,Pedir!I46)</f>
        <v>-0.50932213940732529</v>
      </c>
      <c r="J46" s="4">
        <f>+MAX(Quedarse!J46,Pedir!J46)</f>
        <v>-0.53982634628108683</v>
      </c>
      <c r="K46" s="4">
        <f>+MAX(Quedarse!K46,Pedir!K46)</f>
        <v>-0.51714865325148707</v>
      </c>
      <c r="N46" s="4"/>
      <c r="O46" s="4"/>
      <c r="P46" s="4"/>
      <c r="Q46" s="4"/>
      <c r="R46" s="4"/>
      <c r="S46" s="4"/>
      <c r="T46" s="4"/>
      <c r="U46" s="4"/>
      <c r="V46" s="4"/>
      <c r="W46" s="4"/>
    </row>
    <row r="47" spans="1:23" x14ac:dyDescent="0.3">
      <c r="A47">
        <v>27</v>
      </c>
      <c r="B47" s="4">
        <f>+MAX(Quedarse!B47,Pedir!B47)</f>
        <v>-0.15297458768154204</v>
      </c>
      <c r="C47" s="4">
        <f>+MAX(Quedarse!C47,Pedir!C47)</f>
        <v>-0.11721624142457365</v>
      </c>
      <c r="D47" s="4">
        <f>+MAX(Quedarse!D47,Pedir!D47)</f>
        <v>-8.0573373145316152E-2</v>
      </c>
      <c r="E47" s="4">
        <f>+MAX(Quedarse!E47,Pedir!E47)</f>
        <v>-4.4941375564924446E-2</v>
      </c>
      <c r="F47" s="4">
        <f>+MAX(Quedarse!F47,Pedir!F47)</f>
        <v>1.1739160673341964E-2</v>
      </c>
      <c r="G47" s="4">
        <f>+MAX(Quedarse!G47,Pedir!G47)</f>
        <v>-0.10680898948269468</v>
      </c>
      <c r="H47" s="4">
        <f>+MAX(Quedarse!H47,Pedir!H47)</f>
        <v>-0.38195097104844711</v>
      </c>
      <c r="I47" s="4">
        <f>+MAX(Quedarse!I47,Pedir!I47)</f>
        <v>-0.42315423964521748</v>
      </c>
      <c r="J47" s="4">
        <f>+MAX(Quedarse!J47,Pedir!J47)</f>
        <v>-0.41972063392881986</v>
      </c>
      <c r="K47" s="4">
        <f>+MAX(Quedarse!K47,Pedir!K47)</f>
        <v>-0.47803347499473703</v>
      </c>
      <c r="N47" s="4"/>
      <c r="O47" s="4"/>
      <c r="P47" s="4"/>
      <c r="Q47" s="4"/>
      <c r="R47" s="4"/>
      <c r="S47" s="4"/>
      <c r="T47" s="4"/>
      <c r="U47" s="4"/>
      <c r="V47" s="4"/>
      <c r="W47" s="4"/>
    </row>
    <row r="48" spans="1:23" x14ac:dyDescent="0.3">
      <c r="A48">
        <v>28</v>
      </c>
      <c r="B48" s="4">
        <f>+MAX(Quedarse!B48,Pedir!B48)</f>
        <v>0.12174190222088771</v>
      </c>
      <c r="C48" s="4">
        <f>+MAX(Quedarse!C48,Pedir!C48)</f>
        <v>0.14830007284131114</v>
      </c>
      <c r="D48" s="4">
        <f>+MAX(Quedarse!D48,Pedir!D48)</f>
        <v>0.17585443719748528</v>
      </c>
      <c r="E48" s="4">
        <f>+MAX(Quedarse!E48,Pedir!E48)</f>
        <v>0.19956119497617719</v>
      </c>
      <c r="F48" s="4">
        <f>+MAX(Quedarse!F48,Pedir!F48)</f>
        <v>0.28344391604689867</v>
      </c>
      <c r="G48" s="4">
        <f>+MAX(Quedarse!G48,Pedir!G48)</f>
        <v>0.3995541673365518</v>
      </c>
      <c r="H48" s="4">
        <f>+MAX(Quedarse!H48,Pedir!H48)</f>
        <v>0.10595134861912359</v>
      </c>
      <c r="I48" s="4">
        <f>+MAX(Quedarse!I48,Pedir!I48)</f>
        <v>-0.18316335667343342</v>
      </c>
      <c r="J48" s="4">
        <f>+MAX(Quedarse!J48,Pedir!J48)</f>
        <v>-0.17830123379648949</v>
      </c>
      <c r="K48" s="4">
        <f>+MAX(Quedarse!K48,Pedir!K48)</f>
        <v>-0.10019887561319057</v>
      </c>
      <c r="N48" s="4"/>
      <c r="O48" s="4"/>
      <c r="P48" s="4"/>
      <c r="Q48" s="4"/>
      <c r="R48" s="4"/>
      <c r="S48" s="4"/>
      <c r="T48" s="4"/>
      <c r="U48" s="4"/>
      <c r="V48" s="4"/>
      <c r="W48" s="4"/>
    </row>
    <row r="49" spans="1:23" x14ac:dyDescent="0.3">
      <c r="A49">
        <v>29</v>
      </c>
      <c r="B49" s="4">
        <f>+MAX(Quedarse!B49,Pedir!B49)</f>
        <v>0.38630468602058993</v>
      </c>
      <c r="C49" s="4">
        <f>+MAX(Quedarse!C49,Pedir!C49)</f>
        <v>0.4043629365977599</v>
      </c>
      <c r="D49" s="4">
        <f>+MAX(Quedarse!D49,Pedir!D49)</f>
        <v>0.42317892482749653</v>
      </c>
      <c r="E49" s="4">
        <f>+MAX(Quedarse!E49,Pedir!E49)</f>
        <v>0.43951210416088371</v>
      </c>
      <c r="F49" s="4">
        <f>+MAX(Quedarse!F49,Pedir!F49)</f>
        <v>0.49597707378731926</v>
      </c>
      <c r="G49" s="4">
        <f>+MAX(Quedarse!G49,Pedir!G49)</f>
        <v>0.6159764957534315</v>
      </c>
      <c r="H49" s="4">
        <f>+MAX(Quedarse!H49,Pedir!H49)</f>
        <v>0.59385366828669439</v>
      </c>
      <c r="I49" s="4">
        <f>+MAX(Quedarse!I49,Pedir!I49)</f>
        <v>0.28759675706758148</v>
      </c>
      <c r="J49" s="4">
        <f>+MAX(Quedarse!J49,Pedir!J49)</f>
        <v>6.3118166335840831E-2</v>
      </c>
      <c r="K49" s="4">
        <f>+MAX(Quedarse!K49,Pedir!K49)</f>
        <v>0.27763572376835594</v>
      </c>
      <c r="N49" s="4"/>
      <c r="O49" s="4"/>
      <c r="P49" s="4"/>
      <c r="Q49" s="4"/>
      <c r="R49" s="4"/>
      <c r="S49" s="4"/>
      <c r="T49" s="4"/>
      <c r="U49" s="4"/>
      <c r="V49" s="4"/>
      <c r="W49" s="4"/>
    </row>
    <row r="50" spans="1:23" x14ac:dyDescent="0.3">
      <c r="A50">
        <v>30</v>
      </c>
      <c r="B50" s="4">
        <f>+MAX(Quedarse!B50,Pedir!B50)</f>
        <v>0.63998657521683877</v>
      </c>
      <c r="C50" s="4">
        <f>+MAX(Quedarse!C50,Pedir!C50)</f>
        <v>0.65027209425148136</v>
      </c>
      <c r="D50" s="4">
        <f>+MAX(Quedarse!D50,Pedir!D50)</f>
        <v>0.66104996194807186</v>
      </c>
      <c r="E50" s="4">
        <f>+MAX(Quedarse!E50,Pedir!E50)</f>
        <v>0.67035969063279999</v>
      </c>
      <c r="F50" s="4">
        <f>+MAX(Quedarse!F50,Pedir!F50)</f>
        <v>0.70395857017134467</v>
      </c>
      <c r="G50" s="4">
        <f>+MAX(Quedarse!G50,Pedir!G50)</f>
        <v>0.77322722653717491</v>
      </c>
      <c r="H50" s="4">
        <f>+MAX(Quedarse!H50,Pedir!H50)</f>
        <v>0.79181515955189841</v>
      </c>
      <c r="I50" s="4">
        <f>+MAX(Quedarse!I50,Pedir!I50)</f>
        <v>0.75835687080859615</v>
      </c>
      <c r="J50" s="4">
        <f>+MAX(Quedarse!J50,Pedir!J50)</f>
        <v>0.55453756646817121</v>
      </c>
      <c r="K50" s="4">
        <f>+MAX(Quedarse!K50,Pedir!K50)</f>
        <v>0.65547032314990239</v>
      </c>
      <c r="N50" s="4"/>
      <c r="O50" s="4"/>
      <c r="P50" s="4"/>
      <c r="Q50" s="4"/>
      <c r="R50" s="4"/>
      <c r="S50" s="4"/>
      <c r="T50" s="4"/>
      <c r="U50" s="4"/>
      <c r="V50" s="4"/>
      <c r="W50" s="4"/>
    </row>
    <row r="51" spans="1:23" x14ac:dyDescent="0.3">
      <c r="A51">
        <v>31</v>
      </c>
      <c r="B51" s="4">
        <f>+MAX(Quedarse!B51,Pedir!B51)</f>
        <v>0.88200651549403997</v>
      </c>
      <c r="C51" s="4">
        <f>+MAX(Quedarse!C51,Pedir!C51)</f>
        <v>0.88530035730174927</v>
      </c>
      <c r="D51" s="4">
        <f>+MAX(Quedarse!D51,Pedir!D51)</f>
        <v>0.88876729296591961</v>
      </c>
      <c r="E51" s="4">
        <f>+MAX(Quedarse!E51,Pedir!E51)</f>
        <v>0.89175382659528035</v>
      </c>
      <c r="F51" s="4">
        <f>+MAX(Quedarse!F51,Pedir!F51)</f>
        <v>0.90283674384258006</v>
      </c>
      <c r="G51" s="4">
        <f>+MAX(Quedarse!G51,Pedir!G51)</f>
        <v>0.92592629596452325</v>
      </c>
      <c r="H51" s="4">
        <f>+MAX(Quedarse!H51,Pedir!H51)</f>
        <v>0.93060505318396614</v>
      </c>
      <c r="I51" s="4">
        <f>+MAX(Quedarse!I51,Pedir!I51)</f>
        <v>0.93917615614724415</v>
      </c>
      <c r="J51" s="4">
        <f>+MAX(Quedarse!J51,Pedir!J51)</f>
        <v>0.96262363326716827</v>
      </c>
      <c r="K51" s="4">
        <f>+MAX(Quedarse!K51,Pedir!K51)</f>
        <v>0.92219381142033785</v>
      </c>
      <c r="N51" s="4"/>
      <c r="O51" s="4"/>
      <c r="P51" s="4"/>
      <c r="Q51" s="4"/>
      <c r="R51" s="4"/>
      <c r="S51" s="4"/>
      <c r="T51" s="4"/>
      <c r="U51" s="4"/>
      <c r="V51" s="4"/>
      <c r="W51" s="4"/>
    </row>
  </sheetData>
  <mergeCells count="1">
    <mergeCell ref="X21:AA28"/>
  </mergeCells>
  <conditionalFormatting sqref="N2:W41">
    <cfRule type="cellIs" dxfId="7" priority="1" operator="equal">
      <formula>"Q"</formula>
    </cfRule>
    <cfRule type="cellIs" dxfId="6" priority="2" operator="equal">
      <formula>"P"</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Jugada Óptima</vt:lpstr>
      <vt:lpstr>Previsional</vt:lpstr>
      <vt:lpstr>Ventaja</vt:lpstr>
      <vt:lpstr>Valor esperado</vt:lpstr>
      <vt:lpstr>prob</vt:lpstr>
      <vt:lpstr>PQDR</vt:lpstr>
      <vt:lpstr>Separar</vt:lpstr>
      <vt:lpstr>PQD</vt:lpstr>
      <vt:lpstr>PQ</vt:lpstr>
      <vt:lpstr>Doblarse</vt:lpstr>
      <vt:lpstr>Pedir</vt:lpstr>
      <vt:lpstr>Quedarse</vt:lpstr>
      <vt:lpstr>Rendirse</vt:lpstr>
      <vt:lpstr>Repartidor</vt:lpstr>
      <vt:lpstr>Opciones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agustin sanhueza</dc:creator>
  <cp:lastModifiedBy>agustin sanhueza</cp:lastModifiedBy>
  <dcterms:created xsi:type="dcterms:W3CDTF">2025-06-05T01:36:45Z</dcterms:created>
  <dcterms:modified xsi:type="dcterms:W3CDTF">2025-07-16T21:09:43Z</dcterms:modified>
</cp:coreProperties>
</file>