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sc\6165\02_intro_optimization\"/>
    </mc:Choice>
  </mc:AlternateContent>
  <bookViews>
    <workbookView xWindow="0" yWindow="0" windowWidth="20490" windowHeight="8205" tabRatio="960"/>
  </bookViews>
  <sheets>
    <sheet name="product_mix" sheetId="3" r:id="rId1"/>
    <sheet name="graph_solution1" sheetId="28" r:id="rId2"/>
    <sheet name="graph_solution2" sheetId="29" r:id="rId3"/>
    <sheet name="Sensitivity_product_mix" sheetId="30" r:id="rId4"/>
    <sheet name="STS_1" sheetId="36" r:id="rId5"/>
    <sheet name="investment_portfolio" sheetId="1" r:id="rId6"/>
    <sheet name="Sensitivity_invenstment" sheetId="37" r:id="rId7"/>
    <sheet name="product_mix_STS" sheetId="31" state="veryHidden" r:id="rId8"/>
  </sheets>
  <definedNames>
    <definedName name="ChartData" localSheetId="4">STS_1!$K$5:$K$25</definedName>
    <definedName name="InputValues" localSheetId="4">STS_1!$A$5:$A$25</definedName>
    <definedName name="invest_decisions">investment_portfolio!$C$4:$C$8</definedName>
    <definedName name="OutputAddresses" localSheetId="4">STS_1!$B$4:$C$4</definedName>
    <definedName name="OutputValues" localSheetId="4">STS_1!$B$5:$C$25</definedName>
    <definedName name="solver_adj" localSheetId="5" hidden="1">investment_portfolio!$C$4:$C$8</definedName>
    <definedName name="solver_adj" localSheetId="0" hidden="1">product_mix!$C$4:$C$5</definedName>
    <definedName name="solver_cvg" localSheetId="5" hidden="1">0.0001</definedName>
    <definedName name="solver_cvg" localSheetId="0" hidden="1">0.0001</definedName>
    <definedName name="solver_drv" localSheetId="5" hidden="1">1</definedName>
    <definedName name="solver_drv" localSheetId="0" hidden="1">1</definedName>
    <definedName name="solver_eng" localSheetId="5" hidden="1">2</definedName>
    <definedName name="solver_eng" localSheetId="0" hidden="1">2</definedName>
    <definedName name="solver_est" localSheetId="5" hidden="1">1</definedName>
    <definedName name="solver_est" localSheetId="0" hidden="1">1</definedName>
    <definedName name="solver_itr" localSheetId="5" hidden="1">100</definedName>
    <definedName name="solver_itr" localSheetId="0" hidden="1">2147483647</definedName>
    <definedName name="solver_lhs1" localSheetId="5" hidden="1">investment_portfolio!$B$14</definedName>
    <definedName name="solver_lhs1" localSheetId="0" hidden="1">product_mix!$B$11:$B$13</definedName>
    <definedName name="solver_lhs2" localSheetId="5" hidden="1">investment_portfolio!$B$15</definedName>
    <definedName name="solver_lhs2" localSheetId="0" hidden="1">product_mix!$B$12</definedName>
    <definedName name="solver_lhs3" localSheetId="5" hidden="1">investment_portfolio!$B$16</definedName>
    <definedName name="solver_lhs3" localSheetId="0" hidden="1">product_mix!$B$13</definedName>
    <definedName name="solver_lhs4" localSheetId="5" hidden="1">investment_portfolio!$B$17</definedName>
    <definedName name="solver_lhs4" localSheetId="0" hidden="1">product_mix!$B$12</definedName>
    <definedName name="solver_lhs5" localSheetId="5" hidden="1">investment_portfolio!$B$18</definedName>
    <definedName name="solver_lin" localSheetId="5" hidden="1">1</definedName>
    <definedName name="solver_lin" localSheetId="0" hidden="1">1</definedName>
    <definedName name="solver_mip" localSheetId="5" hidden="1">2147483647</definedName>
    <definedName name="solver_mip" localSheetId="0" hidden="1">2147483647</definedName>
    <definedName name="solver_mni" localSheetId="5" hidden="1">30</definedName>
    <definedName name="solver_mni" localSheetId="0" hidden="1">30</definedName>
    <definedName name="solver_mrt" localSheetId="5" hidden="1">0.075</definedName>
    <definedName name="solver_mrt" localSheetId="0" hidden="1">0.075</definedName>
    <definedName name="solver_msl" localSheetId="5" hidden="1">2</definedName>
    <definedName name="solver_msl" localSheetId="0" hidden="1">2</definedName>
    <definedName name="solver_neg" localSheetId="5" hidden="1">1</definedName>
    <definedName name="solver_neg" localSheetId="0" hidden="1">1</definedName>
    <definedName name="solver_nod" localSheetId="5" hidden="1">2147483647</definedName>
    <definedName name="solver_nod" localSheetId="0" hidden="1">2147483647</definedName>
    <definedName name="solver_num" localSheetId="5" hidden="1">5</definedName>
    <definedName name="solver_num" localSheetId="0" hidden="1">1</definedName>
    <definedName name="solver_nwt" localSheetId="5" hidden="1">1</definedName>
    <definedName name="solver_nwt" localSheetId="0" hidden="1">1</definedName>
    <definedName name="solver_opt" localSheetId="5" hidden="1">investment_portfolio!$D$11</definedName>
    <definedName name="solver_opt" localSheetId="0" hidden="1">product_mix!$C$8</definedName>
    <definedName name="solver_pre" localSheetId="5" hidden="1">0.000001</definedName>
    <definedName name="solver_pre" localSheetId="0" hidden="1">0.000001</definedName>
    <definedName name="solver_rbv" localSheetId="5" hidden="1">1</definedName>
    <definedName name="solver_rbv" localSheetId="0" hidden="1">1</definedName>
    <definedName name="solver_rel1" localSheetId="5" hidden="1">1</definedName>
    <definedName name="solver_rel1" localSheetId="0" hidden="1">1</definedName>
    <definedName name="solver_rel2" localSheetId="5" hidden="1">1</definedName>
    <definedName name="solver_rel2" localSheetId="0" hidden="1">1</definedName>
    <definedName name="solver_rel3" localSheetId="5" hidden="1">3</definedName>
    <definedName name="solver_rel3" localSheetId="0" hidden="1">1</definedName>
    <definedName name="solver_rel4" localSheetId="5" hidden="1">1</definedName>
    <definedName name="solver_rel4" localSheetId="0" hidden="1">3</definedName>
    <definedName name="solver_rel5" localSheetId="5" hidden="1">2</definedName>
    <definedName name="solver_rhs1" localSheetId="5" hidden="1">investment_portfolio!$D$14</definedName>
    <definedName name="solver_rhs1" localSheetId="0" hidden="1">product_mix!$D$11:$D$13</definedName>
    <definedName name="solver_rhs2" localSheetId="5" hidden="1">investment_portfolio!$D$15</definedName>
    <definedName name="solver_rhs2" localSheetId="0" hidden="1">product_mix!$D$12</definedName>
    <definedName name="solver_rhs3" localSheetId="5" hidden="1">investment_portfolio!$D$16</definedName>
    <definedName name="solver_rhs3" localSheetId="0" hidden="1">product_mix!$D$13</definedName>
    <definedName name="solver_rhs4" localSheetId="5" hidden="1">investment_portfolio!$D$17</definedName>
    <definedName name="solver_rhs4" localSheetId="0" hidden="1">product_mix!$D$12</definedName>
    <definedName name="solver_rhs5" localSheetId="5" hidden="1">investment_portfolio!$D$18</definedName>
    <definedName name="solver_rlx" localSheetId="5" hidden="1">1</definedName>
    <definedName name="solver_rlx" localSheetId="0" hidden="1">2</definedName>
    <definedName name="solver_rsd" localSheetId="5" hidden="1">0</definedName>
    <definedName name="solver_rsd" localSheetId="0" hidden="1">0</definedName>
    <definedName name="solver_scl" localSheetId="5" hidden="1">2</definedName>
    <definedName name="solver_scl" localSheetId="0" hidden="1">1</definedName>
    <definedName name="solver_sho" localSheetId="5" hidden="1">2</definedName>
    <definedName name="solver_sho" localSheetId="0" hidden="1">2</definedName>
    <definedName name="solver_ssz" localSheetId="5" hidden="1">100</definedName>
    <definedName name="solver_ssz" localSheetId="0" hidden="1">100</definedName>
    <definedName name="solver_tim" localSheetId="5" hidden="1">100</definedName>
    <definedName name="solver_tim" localSheetId="0" hidden="1">2147483647</definedName>
    <definedName name="solver_tol" localSheetId="5" hidden="1">0.05</definedName>
    <definedName name="solver_tol" localSheetId="0" hidden="1">0.01</definedName>
    <definedName name="solver_typ" localSheetId="5" hidden="1">1</definedName>
    <definedName name="solver_typ" localSheetId="0" hidden="1">1</definedName>
    <definedName name="solver_val" localSheetId="5" hidden="1">0</definedName>
    <definedName name="solver_val" localSheetId="0" hidden="1">0</definedName>
    <definedName name="solver_ver" localSheetId="5" hidden="1">3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D17" i="1" l="1"/>
  <c r="B17" i="1"/>
  <c r="D16" i="1"/>
  <c r="B16" i="1"/>
  <c r="B14" i="1"/>
  <c r="K1" i="36"/>
  <c r="K15" i="36"/>
  <c r="J4" i="36"/>
  <c r="K22" i="36" s="1"/>
  <c r="K19" i="36" l="1"/>
  <c r="K7" i="36"/>
  <c r="K23" i="36"/>
  <c r="K11" i="36"/>
  <c r="K8" i="36"/>
  <c r="K12" i="36"/>
  <c r="K16" i="36"/>
  <c r="K20" i="36"/>
  <c r="K24" i="36"/>
  <c r="K5" i="36"/>
  <c r="K9" i="36"/>
  <c r="K13" i="36"/>
  <c r="K17" i="36"/>
  <c r="K21" i="36"/>
  <c r="K25" i="36"/>
  <c r="K6" i="36"/>
  <c r="K10" i="36"/>
  <c r="K14" i="36"/>
  <c r="K18" i="36"/>
  <c r="C6" i="3"/>
  <c r="C8" i="3"/>
  <c r="D11" i="1" l="1"/>
  <c r="C9" i="1"/>
  <c r="B13" i="3" l="1"/>
  <c r="B12" i="3"/>
  <c r="B11" i="3"/>
  <c r="B18" i="1" l="1"/>
  <c r="B15" i="1"/>
</calcChain>
</file>

<file path=xl/comments1.xml><?xml version="1.0" encoding="utf-8"?>
<comments xmlns="http://schemas.openxmlformats.org/spreadsheetml/2006/main">
  <authors>
    <author>Zinovy Radovilsky</author>
  </authors>
  <commentList>
    <comment ref="B5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<sst xmlns="http://schemas.openxmlformats.org/spreadsheetml/2006/main" count="170" uniqueCount="108">
  <si>
    <t>Decisions</t>
  </si>
  <si>
    <t>Investment in Wireless System</t>
  </si>
  <si>
    <t>Investment in Mobile First</t>
  </si>
  <si>
    <t>Investment in Dell Comp Service</t>
  </si>
  <si>
    <t>Investment in Huber Tech Service</t>
  </si>
  <si>
    <t>Rate of Return</t>
  </si>
  <si>
    <t>RHS</t>
  </si>
  <si>
    <t>Constraints</t>
  </si>
  <si>
    <t>LHS</t>
  </si>
  <si>
    <t>Mobile First &lt;=60%</t>
  </si>
  <si>
    <t>Total investment =$120 mln</t>
  </si>
  <si>
    <t>INVESTMENT PORTFOLIO</t>
  </si>
  <si>
    <t>Objective Function</t>
  </si>
  <si>
    <t>Wireless industry &lt;=$60 mln</t>
  </si>
  <si>
    <t>Service industry &lt;=$60 mln</t>
  </si>
  <si>
    <t>Government bonds &gt;=25%</t>
  </si>
  <si>
    <r>
      <t>X</t>
    </r>
    <r>
      <rPr>
        <b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=</t>
    </r>
  </si>
  <si>
    <t>Investment in Government Bonds</t>
  </si>
  <si>
    <r>
      <t>X</t>
    </r>
    <r>
      <rPr>
        <b/>
        <vertAlign val="subscript"/>
        <sz val="10"/>
        <rFont val="Arial"/>
        <family val="2"/>
      </rPr>
      <t>M</t>
    </r>
    <r>
      <rPr>
        <b/>
        <sz val="10"/>
        <rFont val="Arial"/>
        <family val="2"/>
      </rPr>
      <t xml:space="preserve"> =</t>
    </r>
  </si>
  <si>
    <r>
      <t>X</t>
    </r>
    <r>
      <rPr>
        <b/>
        <vertAlign val="subscript"/>
        <sz val="10"/>
        <rFont val="Arial"/>
        <family val="2"/>
      </rPr>
      <t>D</t>
    </r>
    <r>
      <rPr>
        <b/>
        <sz val="10"/>
        <rFont val="Arial"/>
        <family val="2"/>
      </rPr>
      <t xml:space="preserve"> =</t>
    </r>
  </si>
  <si>
    <r>
      <t>X</t>
    </r>
    <r>
      <rPr>
        <b/>
        <vertAlign val="subscript"/>
        <sz val="10"/>
        <rFont val="Arial"/>
        <family val="2"/>
      </rPr>
      <t>H</t>
    </r>
    <r>
      <rPr>
        <b/>
        <sz val="10"/>
        <rFont val="Arial"/>
        <family val="2"/>
      </rPr>
      <t xml:space="preserve"> =</t>
    </r>
  </si>
  <si>
    <r>
      <t>X</t>
    </r>
    <r>
      <rPr>
        <b/>
        <vertAlign val="subscript"/>
        <sz val="10"/>
        <rFont val="Arial"/>
        <family val="2"/>
      </rPr>
      <t xml:space="preserve">G </t>
    </r>
    <r>
      <rPr>
        <b/>
        <sz val="10"/>
        <rFont val="Arial"/>
        <family val="2"/>
      </rPr>
      <t>=</t>
    </r>
  </si>
  <si>
    <t>Total</t>
  </si>
  <si>
    <t xml:space="preserve">Total </t>
  </si>
  <si>
    <t>PRODUCT MIX MODEL</t>
  </si>
  <si>
    <t>Number of B-100 units produced daily</t>
  </si>
  <si>
    <t>B1 =</t>
  </si>
  <si>
    <t>Number of B-200 units produced daily</t>
  </si>
  <si>
    <t>B2 =</t>
  </si>
  <si>
    <t>Inspection Time, hrs. per unit</t>
  </si>
  <si>
    <t>Assembly Time, hrs. per unit</t>
  </si>
  <si>
    <t>Storage Space, cub. ft. per unit</t>
  </si>
  <si>
    <t>Profit, $ per unit</t>
  </si>
  <si>
    <t>Assembly time, hrs. &lt;= 100</t>
  </si>
  <si>
    <t>Inspection time, hrs. &lt;= 22</t>
  </si>
  <si>
    <t>Storage space, cub. ft. &lt;= 39</t>
  </si>
  <si>
    <t>&lt;=</t>
  </si>
  <si>
    <t>B1</t>
  </si>
  <si>
    <t>B2</t>
  </si>
  <si>
    <t>3B1 + 3B2 = 39</t>
  </si>
  <si>
    <t>4B1 +10B2 = 100</t>
  </si>
  <si>
    <t>2B1 + B2 = 22</t>
  </si>
  <si>
    <t>Feasible</t>
  </si>
  <si>
    <t>Region</t>
  </si>
  <si>
    <t xml:space="preserve">60B1 + 50B2 = 300 </t>
  </si>
  <si>
    <t xml:space="preserve">3B1 + 3B2 = 39 </t>
  </si>
  <si>
    <t>Storage space</t>
  </si>
  <si>
    <t>Inspection time</t>
  </si>
  <si>
    <t xml:space="preserve">4B1 +10B2 = 100 </t>
  </si>
  <si>
    <t>Assembly time</t>
  </si>
  <si>
    <t>Obejective function = 300</t>
  </si>
  <si>
    <t>(0,10)</t>
  </si>
  <si>
    <t>(0,0)</t>
  </si>
  <si>
    <t>Microsoft Excel 16.0 Sensitivity Report</t>
  </si>
  <si>
    <t>Worksheet: [6165_02_intro_linear_optimization.xlsx]product_mix</t>
  </si>
  <si>
    <t>Report Created: 1/15/2017 10:38:46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</si>
  <si>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</si>
  <si>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</si>
  <si>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</si>
  <si>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</si>
  <si>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</si>
  <si>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</si>
  <si>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</si>
  <si>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</si>
  <si>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</si>
  <si>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</si>
  <si>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</si>
  <si>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</si>
  <si>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</si>
  <si>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</si>
  <si>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</si>
  <si>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</si>
  <si>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$C$4</t>
  </si>
  <si>
    <t>$C$5</t>
  </si>
  <si>
    <t>$B$11</t>
  </si>
  <si>
    <t>Assembly time, hrs. &lt;= 100 LHS</t>
  </si>
  <si>
    <t>$B$12</t>
  </si>
  <si>
    <t>Inspection time, hrs. &lt;= 22 LHS</t>
  </si>
  <si>
    <t>$B$13</t>
  </si>
  <si>
    <t>Storage space, cub. ft. &lt;= 39 LHS</t>
  </si>
  <si>
    <t>$D$13</t>
  </si>
  <si>
    <t>Oneway analysis for Solver model in product_mix worksheet</t>
  </si>
  <si>
    <t>$C$8</t>
  </si>
  <si>
    <t>Data for chart</t>
  </si>
  <si>
    <t>Storage Space</t>
  </si>
  <si>
    <t>Storage Space (cell $D$13) values along side, output cell(s) along top</t>
  </si>
  <si>
    <t>$C$8,$B$13</t>
  </si>
  <si>
    <t>&gt;=</t>
  </si>
  <si>
    <t>=</t>
  </si>
  <si>
    <t>Worksheet: [6165_02_intro_linear_optimization.xlsx]investment_portfolio</t>
  </si>
  <si>
    <t>Report Created: 1/15/2017 11:46:14 PM</t>
  </si>
  <si>
    <t>XW =</t>
  </si>
  <si>
    <t>XM =</t>
  </si>
  <si>
    <t>$C$6</t>
  </si>
  <si>
    <t>XD =</t>
  </si>
  <si>
    <t>$C$7</t>
  </si>
  <si>
    <t>XH =</t>
  </si>
  <si>
    <t>XG =</t>
  </si>
  <si>
    <t>$B$14</t>
  </si>
  <si>
    <t>Wireless industry &lt;=$60 mln LHS</t>
  </si>
  <si>
    <t>$B$15</t>
  </si>
  <si>
    <t>Service industry &lt;=$60 mln LHS</t>
  </si>
  <si>
    <t>$B$16</t>
  </si>
  <si>
    <t>Government bonds &gt;=25% LHS</t>
  </si>
  <si>
    <t>$B$17</t>
  </si>
  <si>
    <t>Mobile First &lt;=60% LHS</t>
  </si>
  <si>
    <t>$B$18</t>
  </si>
  <si>
    <t>Total investment =$120 mln 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</si>
</sst>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53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sz val="10"/>
      <color rgb="FF00B050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0"/>
      <color rgb="FF00B05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0"/>
      <color theme="6" tint="-0.249977111117893"/>
      <name val="Arial"/>
      <family val="2"/>
    </font>
    <font>
      <sz val="10"/>
      <color theme="6" tint="-0.249977111117893"/>
      <name val="Arial"/>
      <family val="2"/>
    </font>
    <font>
      <b/>
      <sz val="10"/>
      <color indexed="18"/>
      <name val="Arial"/>
      <family val="2"/>
    </font>
    <font>
      <sz val="10"/>
      <color rgb="FFFFFFFF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10"/>
      <color indexed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2" fontId="2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4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2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/>
    <xf numFmtId="0" fontId="12" fillId="0" borderId="1" xfId="0" applyFont="1" applyBorder="1"/>
    <xf numFmtId="2" fontId="7" fillId="4" borderId="1" xfId="0" applyNumberFormat="1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right"/>
    </xf>
    <xf numFmtId="0" fontId="6" fillId="0" borderId="0" xfId="0" applyFont="1"/>
    <xf numFmtId="0" fontId="15" fillId="0" borderId="0" xfId="0" applyFont="1"/>
    <xf numFmtId="0" fontId="5" fillId="0" borderId="0" xfId="0" applyFont="1"/>
    <xf numFmtId="0" fontId="16" fillId="0" borderId="0" xfId="0" applyFont="1" applyAlignment="1">
      <alignment horizontal="left"/>
    </xf>
    <xf numFmtId="0" fontId="7" fillId="0" borderId="0" xfId="0" applyFont="1"/>
    <xf numFmtId="0" fontId="14" fillId="0" borderId="0" xfId="0" applyFont="1"/>
    <xf numFmtId="0" fontId="13" fillId="0" borderId="0" xfId="0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21" fillId="0" borderId="2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textRotation="90"/>
    </xf>
    <xf numFmtId="0" fontId="0" fillId="6" borderId="0" xfId="0" applyFill="1" applyAlignment="1">
      <alignment horizontal="right" textRotation="90"/>
    </xf>
    <xf numFmtId="0" fontId="22" fillId="0" borderId="0" xfId="0" applyFont="1"/>
    <xf numFmtId="2" fontId="0" fillId="0" borderId="6" xfId="0" applyNumberFormat="1" applyBorder="1"/>
    <xf numFmtId="1" fontId="0" fillId="0" borderId="7" xfId="0" applyNumberFormat="1" applyBorder="1"/>
    <xf numFmtId="2" fontId="0" fillId="0" borderId="8" xfId="0" applyNumberFormat="1" applyBorder="1"/>
    <xf numFmtId="1" fontId="0" fillId="0" borderId="9" xfId="0" applyNumberFormat="1" applyBorder="1"/>
    <xf numFmtId="2" fontId="0" fillId="0" borderId="10" xfId="0" applyNumberFormat="1" applyBorder="1"/>
    <xf numFmtId="1" fontId="0" fillId="0" borderId="11" xfId="0" applyNumberForma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164" fontId="4" fillId="9" borderId="1" xfId="0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5" fillId="0" borderId="2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STS_1!$K$1</c:f>
          <c:strCache>
            <c:ptCount val="1"/>
            <c:pt idx="0">
              <c:v>Sensitivity of $C$8 to Storage Space</c:v>
            </c:pt>
          </c:strCache>
        </c:strRef>
      </c:tx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STS_1!$A$5:$A$25</c:f>
              <c:numCache>
                <c:formatCode>0</c:formatCode>
                <c:ptCount val="2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</c:numCache>
            </c:numRef>
          </c:cat>
          <c:val>
            <c:numRef>
              <c:f>STS_1!$K$5:$K$25</c:f>
              <c:numCache>
                <c:formatCode>General</c:formatCode>
                <c:ptCount val="21"/>
                <c:pt idx="0">
                  <c:v>600</c:v>
                </c:pt>
                <c:pt idx="1">
                  <c:v>619.99999999999989</c:v>
                </c:pt>
                <c:pt idx="2">
                  <c:v>640</c:v>
                </c:pt>
                <c:pt idx="3">
                  <c:v>660</c:v>
                </c:pt>
                <c:pt idx="4">
                  <c:v>673.33333333333337</c:v>
                </c:pt>
                <c:pt idx="5">
                  <c:v>686.66666666666663</c:v>
                </c:pt>
                <c:pt idx="6">
                  <c:v>700</c:v>
                </c:pt>
                <c:pt idx="7">
                  <c:v>713.33333333333326</c:v>
                </c:pt>
                <c:pt idx="8">
                  <c:v>726.66666666666663</c:v>
                </c:pt>
                <c:pt idx="9">
                  <c:v>740</c:v>
                </c:pt>
                <c:pt idx="10">
                  <c:v>753.33333333333348</c:v>
                </c:pt>
                <c:pt idx="11">
                  <c:v>766.66666666666674</c:v>
                </c:pt>
                <c:pt idx="12">
                  <c:v>780</c:v>
                </c:pt>
                <c:pt idx="13">
                  <c:v>793.33333333333326</c:v>
                </c:pt>
                <c:pt idx="14">
                  <c:v>800</c:v>
                </c:pt>
                <c:pt idx="15">
                  <c:v>800</c:v>
                </c:pt>
                <c:pt idx="16">
                  <c:v>800</c:v>
                </c:pt>
                <c:pt idx="17">
                  <c:v>800</c:v>
                </c:pt>
                <c:pt idx="18">
                  <c:v>800</c:v>
                </c:pt>
                <c:pt idx="19">
                  <c:v>800</c:v>
                </c:pt>
                <c:pt idx="20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D-4859-8FA3-3160D3270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531664"/>
        <c:axId val="808630976"/>
      </c:lineChart>
      <c:catAx>
        <c:axId val="79653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Storage Space ($D$13)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808630976"/>
        <c:crosses val="autoZero"/>
        <c:auto val="1"/>
        <c:lblAlgn val="ctr"/>
        <c:lblOffset val="100"/>
        <c:noMultiLvlLbl val="0"/>
      </c:catAx>
      <c:valAx>
        <c:axId val="808630976"/>
        <c:scaling>
          <c:orientation val="minMax"/>
          <c:min val="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6531664"/>
        <c:crosses val="autoZero"/>
        <c:crossBetween val="between"/>
      </c:valAx>
    </c:plotArea>
    <c:plotVisOnly val="1"/>
    <c:dispBlanksAs val="gap"/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15240</xdr:rowOff>
    </xdr:from>
    <xdr:to>
      <xdr:col>2</xdr:col>
      <xdr:colOff>7620</xdr:colOff>
      <xdr:row>25</xdr:row>
      <xdr:rowOff>45720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CB8A11-69DA-4CCA-8C68-F3A0A12662BF}"/>
            </a:ext>
          </a:extLst>
        </xdr:cNvPr>
        <xdr:cNvCxnSpPr/>
      </xdr:nvCxnSpPr>
      <xdr:spPr>
        <a:xfrm>
          <a:off x="1219200" y="1021080"/>
          <a:ext cx="7620" cy="434340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25</xdr:row>
      <xdr:rowOff>0</xdr:rowOff>
    </xdr:from>
    <xdr:to>
      <xdr:col>16</xdr:col>
      <xdr:colOff>495300</xdr:colOff>
      <xdr:row>25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FAF208C-8E8F-47F1-A409-CE5B7F2C1FC2}"/>
            </a:ext>
          </a:extLst>
        </xdr:cNvPr>
        <xdr:cNvCxnSpPr/>
      </xdr:nvCxnSpPr>
      <xdr:spPr>
        <a:xfrm>
          <a:off x="1158240" y="4556760"/>
          <a:ext cx="51435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14</xdr:row>
      <xdr:rowOff>76200</xdr:rowOff>
    </xdr:from>
    <xdr:to>
      <xdr:col>16</xdr:col>
      <xdr:colOff>365760</xdr:colOff>
      <xdr:row>26</xdr:row>
      <xdr:rowOff>144780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D04033B-ADEF-4F25-8CB3-CAB1F002BBF3}"/>
            </a:ext>
          </a:extLst>
        </xdr:cNvPr>
        <xdr:cNvCxnSpPr/>
      </xdr:nvCxnSpPr>
      <xdr:spPr>
        <a:xfrm>
          <a:off x="1021080" y="2956560"/>
          <a:ext cx="5151120" cy="191262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2</xdr:row>
      <xdr:rowOff>68580</xdr:rowOff>
    </xdr:from>
    <xdr:to>
      <xdr:col>8</xdr:col>
      <xdr:colOff>182880</xdr:colOff>
      <xdr:row>28</xdr:row>
      <xdr:rowOff>121920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EE362AE-C9B2-4791-B10A-894F6DA630B2}"/>
            </a:ext>
          </a:extLst>
        </xdr:cNvPr>
        <xdr:cNvCxnSpPr/>
      </xdr:nvCxnSpPr>
      <xdr:spPr>
        <a:xfrm>
          <a:off x="1150620" y="1074420"/>
          <a:ext cx="2217420" cy="4107180"/>
        </a:xfrm>
        <a:prstGeom prst="line">
          <a:avLst/>
        </a:prstGeom>
        <a:ln w="127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11</xdr:row>
      <xdr:rowOff>7620</xdr:rowOff>
    </xdr:from>
    <xdr:to>
      <xdr:col>9</xdr:col>
      <xdr:colOff>274320</xdr:colOff>
      <xdr:row>27</xdr:row>
      <xdr:rowOff>83820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2C210F6-0F00-4703-9037-189F9DDF732E}"/>
            </a:ext>
          </a:extLst>
        </xdr:cNvPr>
        <xdr:cNvCxnSpPr/>
      </xdr:nvCxnSpPr>
      <xdr:spPr>
        <a:xfrm>
          <a:off x="1074420" y="2430780"/>
          <a:ext cx="2712720" cy="2545080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182880</xdr:colOff>
      <xdr:row>16</xdr:row>
      <xdr:rowOff>7620</xdr:rowOff>
    </xdr:from>
    <xdr:to>
      <xdr:col>7</xdr:col>
      <xdr:colOff>22860</xdr:colOff>
      <xdr:row>30</xdr:row>
      <xdr:rowOff>60960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9584BA4-5AA7-43B6-AA1B-F96C403DCE57}"/>
            </a:ext>
          </a:extLst>
        </xdr:cNvPr>
        <xdr:cNvCxnSpPr/>
      </xdr:nvCxnSpPr>
      <xdr:spPr>
        <a:xfrm>
          <a:off x="792480" y="3192780"/>
          <a:ext cx="2087880" cy="226314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15240</xdr:rowOff>
    </xdr:from>
    <xdr:to>
      <xdr:col>2</xdr:col>
      <xdr:colOff>7620</xdr:colOff>
      <xdr:row>25</xdr:row>
      <xdr:rowOff>45720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7016E48-02BC-4F09-8043-7A1FAB1902DC}"/>
            </a:ext>
          </a:extLst>
        </xdr:cNvPr>
        <xdr:cNvCxnSpPr/>
      </xdr:nvCxnSpPr>
      <xdr:spPr>
        <a:xfrm>
          <a:off x="1219200" y="1021080"/>
          <a:ext cx="7620" cy="3581400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25</xdr:row>
      <xdr:rowOff>0</xdr:rowOff>
    </xdr:from>
    <xdr:to>
      <xdr:col>16</xdr:col>
      <xdr:colOff>495300</xdr:colOff>
      <xdr:row>25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29A2C6E-094A-482B-A588-299330F7A32D}"/>
            </a:ext>
          </a:extLst>
        </xdr:cNvPr>
        <xdr:cNvCxnSpPr/>
      </xdr:nvCxnSpPr>
      <xdr:spPr>
        <a:xfrm>
          <a:off x="1158240" y="4556760"/>
          <a:ext cx="51435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14</xdr:row>
      <xdr:rowOff>76200</xdr:rowOff>
    </xdr:from>
    <xdr:to>
      <xdr:col>16</xdr:col>
      <xdr:colOff>365760</xdr:colOff>
      <xdr:row>26</xdr:row>
      <xdr:rowOff>144780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C1AFEF7-E982-40F0-B506-7FC793E809C7}"/>
            </a:ext>
          </a:extLst>
        </xdr:cNvPr>
        <xdr:cNvCxnSpPr/>
      </xdr:nvCxnSpPr>
      <xdr:spPr>
        <a:xfrm>
          <a:off x="1021080" y="2956560"/>
          <a:ext cx="5151120" cy="191262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2</xdr:row>
      <xdr:rowOff>68580</xdr:rowOff>
    </xdr:from>
    <xdr:to>
      <xdr:col>8</xdr:col>
      <xdr:colOff>182880</xdr:colOff>
      <xdr:row>28</xdr:row>
      <xdr:rowOff>121920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AA7CB0E-964C-4207-AF20-D2523574F911}"/>
            </a:ext>
          </a:extLst>
        </xdr:cNvPr>
        <xdr:cNvCxnSpPr/>
      </xdr:nvCxnSpPr>
      <xdr:spPr>
        <a:xfrm>
          <a:off x="1150620" y="1074420"/>
          <a:ext cx="2217420" cy="4107180"/>
        </a:xfrm>
        <a:prstGeom prst="line">
          <a:avLst/>
        </a:prstGeom>
        <a:ln w="127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11</xdr:row>
      <xdr:rowOff>7620</xdr:rowOff>
    </xdr:from>
    <xdr:to>
      <xdr:col>9</xdr:col>
      <xdr:colOff>274320</xdr:colOff>
      <xdr:row>27</xdr:row>
      <xdr:rowOff>83820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74202FB-9CF6-4488-91AA-432ED20C4D37}"/>
            </a:ext>
          </a:extLst>
        </xdr:cNvPr>
        <xdr:cNvCxnSpPr/>
      </xdr:nvCxnSpPr>
      <xdr:spPr>
        <a:xfrm>
          <a:off x="1074420" y="2430780"/>
          <a:ext cx="2712720" cy="2545080"/>
        </a:xfrm>
        <a:prstGeom prst="line">
          <a:avLst/>
        </a:prstGeom>
        <a:ln w="127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7620</xdr:rowOff>
    </xdr:from>
    <xdr:to>
      <xdr:col>4</xdr:col>
      <xdr:colOff>144780</xdr:colOff>
      <xdr:row>17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25B81D5-4ED7-4611-8E2D-D369B95CDFEA}"/>
            </a:ext>
          </a:extLst>
        </xdr:cNvPr>
        <xdr:cNvCxnSpPr/>
      </xdr:nvCxnSpPr>
      <xdr:spPr>
        <a:xfrm>
          <a:off x="1219200" y="3040380"/>
          <a:ext cx="800100" cy="29718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16</xdr:row>
      <xdr:rowOff>129540</xdr:rowOff>
    </xdr:from>
    <xdr:to>
      <xdr:col>6</xdr:col>
      <xdr:colOff>182880</xdr:colOff>
      <xdr:row>21</xdr:row>
      <xdr:rowOff>22860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FD33B1B-D7C8-483C-B4BE-0A6FDEFCCF04}"/>
            </a:ext>
          </a:extLst>
        </xdr:cNvPr>
        <xdr:cNvCxnSpPr/>
      </xdr:nvCxnSpPr>
      <xdr:spPr>
        <a:xfrm>
          <a:off x="2011680" y="3314700"/>
          <a:ext cx="701040" cy="6553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21</xdr:row>
      <xdr:rowOff>22860</xdr:rowOff>
    </xdr:from>
    <xdr:to>
      <xdr:col>7</xdr:col>
      <xdr:colOff>167640</xdr:colOff>
      <xdr:row>25</xdr:row>
      <xdr:rowOff>7620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85D3A75-6963-4088-9113-7C11E88DA362}"/>
            </a:ext>
          </a:extLst>
        </xdr:cNvPr>
        <xdr:cNvCxnSpPr/>
      </xdr:nvCxnSpPr>
      <xdr:spPr>
        <a:xfrm>
          <a:off x="2720340" y="3970020"/>
          <a:ext cx="304800" cy="59436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15</xdr:row>
      <xdr:rowOff>22860</xdr:rowOff>
    </xdr:from>
    <xdr:to>
      <xdr:col>2</xdr:col>
      <xdr:colOff>7620</xdr:colOff>
      <xdr:row>25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C9BEFEE-B6A2-465E-9FCC-D74567D58B42}"/>
            </a:ext>
          </a:extLst>
        </xdr:cNvPr>
        <xdr:cNvCxnSpPr/>
      </xdr:nvCxnSpPr>
      <xdr:spPr>
        <a:xfrm>
          <a:off x="1226820" y="3055620"/>
          <a:ext cx="0" cy="150114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24</xdr:row>
      <xdr:rowOff>144780</xdr:rowOff>
    </xdr:from>
    <xdr:to>
      <xdr:col>7</xdr:col>
      <xdr:colOff>152400</xdr:colOff>
      <xdr:row>24</xdr:row>
      <xdr:rowOff>152399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45BEBB6-1D92-472C-B0CC-6D1EC9756CE9}"/>
            </a:ext>
          </a:extLst>
        </xdr:cNvPr>
        <xdr:cNvCxnSpPr>
          <a:endCxn id="19" idx="4"/>
        </xdr:cNvCxnSpPr>
      </xdr:nvCxnSpPr>
      <xdr:spPr>
        <a:xfrm flipH="1">
          <a:off x="1234440" y="4549140"/>
          <a:ext cx="1775460" cy="761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129540</xdr:rowOff>
    </xdr:from>
    <xdr:to>
      <xdr:col>6</xdr:col>
      <xdr:colOff>198119</xdr:colOff>
      <xdr:row>21</xdr:row>
      <xdr:rowOff>22859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3C5615BA-62D5-4148-97EA-A8D20591FE8E}"/>
            </a:ext>
          </a:extLst>
        </xdr:cNvPr>
        <xdr:cNvSpPr/>
      </xdr:nvSpPr>
      <xdr:spPr>
        <a:xfrm>
          <a:off x="2682240" y="392430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121920</xdr:colOff>
      <xdr:row>16</xdr:row>
      <xdr:rowOff>121920</xdr:rowOff>
    </xdr:from>
    <xdr:to>
      <xdr:col>4</xdr:col>
      <xdr:colOff>167639</xdr:colOff>
      <xdr:row>17</xdr:row>
      <xdr:rowOff>15239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120D951F-CF84-4E6A-A743-C54924D7B27C}"/>
            </a:ext>
          </a:extLst>
        </xdr:cNvPr>
        <xdr:cNvSpPr/>
      </xdr:nvSpPr>
      <xdr:spPr>
        <a:xfrm>
          <a:off x="1996440" y="330708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144780</xdr:colOff>
      <xdr:row>24</xdr:row>
      <xdr:rowOff>121920</xdr:rowOff>
    </xdr:from>
    <xdr:to>
      <xdr:col>7</xdr:col>
      <xdr:colOff>190499</xdr:colOff>
      <xdr:row>25</xdr:row>
      <xdr:rowOff>15239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70C589E2-EC4A-4BC3-AD69-46ECB7565161}"/>
            </a:ext>
          </a:extLst>
        </xdr:cNvPr>
        <xdr:cNvSpPr/>
      </xdr:nvSpPr>
      <xdr:spPr>
        <a:xfrm>
          <a:off x="3002280" y="452628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601980</xdr:colOff>
      <xdr:row>24</xdr:row>
      <xdr:rowOff>106680</xdr:rowOff>
    </xdr:from>
    <xdr:to>
      <xdr:col>2</xdr:col>
      <xdr:colOff>38099</xdr:colOff>
      <xdr:row>24</xdr:row>
      <xdr:rowOff>152399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ACBC17B-C637-4CA4-A6BA-7294C50EEAC9}"/>
            </a:ext>
          </a:extLst>
        </xdr:cNvPr>
        <xdr:cNvSpPr/>
      </xdr:nvSpPr>
      <xdr:spPr>
        <a:xfrm>
          <a:off x="1211580" y="451104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594360</xdr:colOff>
      <xdr:row>14</xdr:row>
      <xdr:rowOff>137160</xdr:rowOff>
    </xdr:from>
    <xdr:to>
      <xdr:col>2</xdr:col>
      <xdr:colOff>30479</xdr:colOff>
      <xdr:row>15</xdr:row>
      <xdr:rowOff>30479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1EAD4865-E4E9-4951-8652-6707365F1AC0}"/>
            </a:ext>
          </a:extLst>
        </xdr:cNvPr>
        <xdr:cNvSpPr/>
      </xdr:nvSpPr>
      <xdr:spPr>
        <a:xfrm>
          <a:off x="1203960" y="3017520"/>
          <a:ext cx="45719" cy="45719"/>
        </a:xfrm>
        <a:prstGeom prst="ellipse">
          <a:avLst/>
        </a:prstGeom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83820</xdr:colOff>
      <xdr:row>15</xdr:row>
      <xdr:rowOff>45720</xdr:rowOff>
    </xdr:from>
    <xdr:to>
      <xdr:col>6</xdr:col>
      <xdr:colOff>251460</xdr:colOff>
      <xdr:row>29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CB788BF-3919-4289-90E7-346011923017}"/>
            </a:ext>
          </a:extLst>
        </xdr:cNvPr>
        <xdr:cNvCxnSpPr/>
      </xdr:nvCxnSpPr>
      <xdr:spPr>
        <a:xfrm>
          <a:off x="693420" y="3078480"/>
          <a:ext cx="2087880" cy="2263140"/>
        </a:xfrm>
        <a:prstGeom prst="line">
          <a:avLst/>
        </a:prstGeom>
        <a:ln w="19050"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20</xdr:row>
      <xdr:rowOff>0</xdr:rowOff>
    </xdr:from>
    <xdr:to>
      <xdr:col>8</xdr:col>
      <xdr:colOff>83820</xdr:colOff>
      <xdr:row>21</xdr:row>
      <xdr:rowOff>60960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22E38EC-98B6-4087-B94B-CAABC6FBFC14}"/>
            </a:ext>
          </a:extLst>
        </xdr:cNvPr>
        <xdr:cNvSpPr txBox="1"/>
      </xdr:nvSpPr>
      <xdr:spPr>
        <a:xfrm>
          <a:off x="2773680" y="3794760"/>
          <a:ext cx="495300" cy="2133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(9,4)</a:t>
          </a:r>
        </a:p>
      </xdr:txBody>
    </xdr:sp>
    <xdr:clientData/>
  </xdr:twoCellAnchor>
  <xdr:twoCellAnchor>
    <xdr:from>
      <xdr:col>4</xdr:col>
      <xdr:colOff>45720</xdr:colOff>
      <xdr:row>15</xdr:row>
      <xdr:rowOff>7620</xdr:rowOff>
    </xdr:from>
    <xdr:to>
      <xdr:col>5</xdr:col>
      <xdr:colOff>175260</xdr:colOff>
      <xdr:row>16</xdr:row>
      <xdr:rowOff>76200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347509F-B400-4008-BA08-DC5353FB65BF}"/>
            </a:ext>
          </a:extLst>
        </xdr:cNvPr>
        <xdr:cNvSpPr txBox="1"/>
      </xdr:nvSpPr>
      <xdr:spPr>
        <a:xfrm>
          <a:off x="1920240" y="3040380"/>
          <a:ext cx="457200" cy="22098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+mn-lt"/>
              <a:cs typeface="Arial" panose="020B0604020202020204" pitchFamily="34" charset="0"/>
            </a:rPr>
            <a:t>(5,8)</a:t>
          </a:r>
        </a:p>
      </xdr:txBody>
    </xdr:sp>
    <xdr:clientData/>
  </xdr:twoCellAnchor>
  <xdr:twoCellAnchor>
    <xdr:from>
      <xdr:col>7</xdr:col>
      <xdr:colOff>68580</xdr:colOff>
      <xdr:row>23</xdr:row>
      <xdr:rowOff>30480</xdr:rowOff>
    </xdr:from>
    <xdr:to>
      <xdr:col>8</xdr:col>
      <xdr:colOff>289560</xdr:colOff>
      <xdr:row>24</xdr:row>
      <xdr:rowOff>137160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72B3E50-BF06-4281-B27B-D47912E0904F}"/>
            </a:ext>
          </a:extLst>
        </xdr:cNvPr>
        <xdr:cNvSpPr txBox="1"/>
      </xdr:nvSpPr>
      <xdr:spPr>
        <a:xfrm>
          <a:off x="2926080" y="4282440"/>
          <a:ext cx="548640" cy="25908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(11,0)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142876</xdr:colOff>
      <xdr:row>3</xdr:row>
      <xdr:rowOff>38099</xdr:rowOff>
    </xdr:from>
    <xdr:to>
      <xdr:col>11</xdr:col>
      <xdr:colOff>85726</xdr:colOff>
      <xdr:row>25</xdr:row>
      <xdr:rowOff>76200</xdr:rowOff>
    </xdr:to>
    <xdr:graphicFrame macro="">
      <xdr:nvGraphicFramePr>
        <xdr:cNvPr id="2" name="STS_1_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85725</xdr:rowOff>
    </xdr:from>
    <xdr:to>
      <xdr:col>16</xdr:col>
      <xdr:colOff>0</xdr:colOff>
      <xdr:row>6</xdr:row>
      <xdr:rowOff>104775</xdr:rowOff>
    </xdr:to>
    <xdr:sp macro="" textlink="">
      <xdr:nvSpPr>
        <xdr:cNvPr id="3" name="TextBox 2"/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2.75" x14ac:dyDescent="0.2"/>
  <cols>
    <col min="1" max="1" width="34.5703125" customWidth="1"/>
    <col min="3" max="3" width="6.28515625" customWidth="1"/>
    <col min="5" max="5" width="15.5703125" customWidth="1"/>
    <col min="6" max="6" width="15.42578125" customWidth="1"/>
    <col min="7" max="7" width="16.5703125" customWidth="1"/>
  </cols>
  <sheetData>
    <row r="1" spans="1:7" ht="11.25" customHeight="1" x14ac:dyDescent="0.2">
      <c r="A1" s="32" t="s">
        <v>24</v>
      </c>
      <c r="B1" s="20"/>
      <c r="C1" s="20"/>
      <c r="D1" s="32"/>
      <c r="E1" s="32"/>
      <c r="F1" s="20"/>
      <c r="G1" s="20"/>
    </row>
    <row r="2" spans="1:7" x14ac:dyDescent="0.2">
      <c r="A2" s="20"/>
      <c r="B2" s="20"/>
      <c r="C2" s="20"/>
      <c r="D2" s="20"/>
      <c r="E2" s="20"/>
      <c r="F2" s="20"/>
      <c r="G2" s="20"/>
    </row>
    <row r="3" spans="1:7" ht="36" customHeight="1" x14ac:dyDescent="0.2">
      <c r="A3" s="33" t="s">
        <v>0</v>
      </c>
      <c r="B3" s="8"/>
      <c r="C3" s="8"/>
      <c r="D3" s="35" t="s">
        <v>32</v>
      </c>
      <c r="E3" s="35" t="s">
        <v>30</v>
      </c>
      <c r="F3" s="35" t="s">
        <v>29</v>
      </c>
      <c r="G3" s="35" t="s">
        <v>31</v>
      </c>
    </row>
    <row r="4" spans="1:7" x14ac:dyDescent="0.2">
      <c r="A4" s="9" t="s">
        <v>25</v>
      </c>
      <c r="B4" s="11" t="s">
        <v>26</v>
      </c>
      <c r="C4" s="40">
        <v>9</v>
      </c>
      <c r="D4" s="36">
        <v>60</v>
      </c>
      <c r="E4" s="36">
        <v>4</v>
      </c>
      <c r="F4" s="36">
        <v>2</v>
      </c>
      <c r="G4" s="36">
        <v>3</v>
      </c>
    </row>
    <row r="5" spans="1:7" x14ac:dyDescent="0.2">
      <c r="A5" s="9" t="s">
        <v>27</v>
      </c>
      <c r="B5" s="11" t="s">
        <v>28</v>
      </c>
      <c r="C5" s="40">
        <v>4</v>
      </c>
      <c r="D5" s="36">
        <v>50</v>
      </c>
      <c r="E5" s="36">
        <v>10</v>
      </c>
      <c r="F5" s="36">
        <v>1</v>
      </c>
      <c r="G5" s="36">
        <v>3</v>
      </c>
    </row>
    <row r="6" spans="1:7" x14ac:dyDescent="0.2">
      <c r="A6" s="19"/>
      <c r="B6" s="38" t="s">
        <v>23</v>
      </c>
      <c r="C6" s="15">
        <f>SUM(C4:C5)</f>
        <v>13</v>
      </c>
      <c r="D6" s="17"/>
      <c r="E6" s="9"/>
      <c r="F6" s="7"/>
      <c r="G6" s="7"/>
    </row>
    <row r="7" spans="1:7" x14ac:dyDescent="0.2">
      <c r="A7" s="11"/>
      <c r="B7" s="10"/>
      <c r="C7" s="16"/>
      <c r="D7" s="37"/>
      <c r="E7" s="9"/>
      <c r="F7" s="7"/>
      <c r="G7" s="7"/>
    </row>
    <row r="8" spans="1:7" x14ac:dyDescent="0.2">
      <c r="A8" s="33" t="s">
        <v>12</v>
      </c>
      <c r="B8" s="18"/>
      <c r="C8" s="39">
        <f>SUMPRODUCT(D4:D5*C4:C5)</f>
        <v>740</v>
      </c>
      <c r="D8" s="27"/>
      <c r="E8" s="7"/>
      <c r="F8" s="7"/>
      <c r="G8" s="7"/>
    </row>
    <row r="9" spans="1:7" x14ac:dyDescent="0.2">
      <c r="A9" s="7"/>
      <c r="B9" s="7"/>
      <c r="C9" s="7"/>
      <c r="D9" s="7"/>
      <c r="E9" s="7"/>
      <c r="F9" s="9"/>
      <c r="G9" s="7"/>
    </row>
    <row r="10" spans="1:7" x14ac:dyDescent="0.2">
      <c r="A10" s="33" t="s">
        <v>7</v>
      </c>
      <c r="B10" s="34" t="s">
        <v>8</v>
      </c>
      <c r="C10" s="34"/>
      <c r="D10" s="34" t="s">
        <v>6</v>
      </c>
      <c r="E10" s="8"/>
      <c r="F10" s="8"/>
      <c r="G10" s="7"/>
    </row>
    <row r="11" spans="1:7" x14ac:dyDescent="0.2">
      <c r="A11" s="12" t="s">
        <v>33</v>
      </c>
      <c r="B11" s="41">
        <f>E4*C4+E5*C5</f>
        <v>76</v>
      </c>
      <c r="C11" s="13" t="s">
        <v>36</v>
      </c>
      <c r="D11" s="42">
        <v>100</v>
      </c>
      <c r="E11" s="11"/>
      <c r="F11" s="31"/>
      <c r="G11" s="7"/>
    </row>
    <row r="12" spans="1:7" x14ac:dyDescent="0.2">
      <c r="A12" s="12" t="s">
        <v>34</v>
      </c>
      <c r="B12" s="41">
        <f>F4*C4+F5*C5</f>
        <v>22</v>
      </c>
      <c r="C12" s="13" t="s">
        <v>36</v>
      </c>
      <c r="D12" s="42">
        <v>22</v>
      </c>
      <c r="E12" s="11"/>
      <c r="F12" s="13"/>
      <c r="G12" s="7"/>
    </row>
    <row r="13" spans="1:7" x14ac:dyDescent="0.2">
      <c r="A13" s="12" t="s">
        <v>35</v>
      </c>
      <c r="B13" s="41">
        <f>G4*C4+G5*C5</f>
        <v>39</v>
      </c>
      <c r="C13" s="13" t="s">
        <v>36</v>
      </c>
      <c r="D13" s="41">
        <v>39</v>
      </c>
      <c r="E13" s="13"/>
      <c r="F13" s="14"/>
      <c r="G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zoomScaleNormal="100" workbookViewId="0"/>
  </sheetViews>
  <sheetFormatPr defaultRowHeight="12.75" x14ac:dyDescent="0.2"/>
  <cols>
    <col min="3" max="16" width="4.7109375" customWidth="1"/>
    <col min="17" max="18" width="8.85546875" customWidth="1"/>
  </cols>
  <sheetData>
    <row r="2" spans="2:2" x14ac:dyDescent="0.2">
      <c r="B2" s="44" t="s">
        <v>38</v>
      </c>
    </row>
    <row r="6" spans="2:2" ht="12" customHeight="1" x14ac:dyDescent="0.2">
      <c r="B6">
        <v>20</v>
      </c>
    </row>
    <row r="7" spans="2:2" ht="12" customHeight="1" x14ac:dyDescent="0.2"/>
    <row r="8" spans="2:2" ht="12" customHeight="1" x14ac:dyDescent="0.2"/>
    <row r="9" spans="2:2" ht="12" customHeight="1" x14ac:dyDescent="0.2"/>
    <row r="10" spans="2:2" ht="12" customHeight="1" x14ac:dyDescent="0.2">
      <c r="B10">
        <v>16</v>
      </c>
    </row>
    <row r="11" spans="2:2" ht="12" customHeight="1" x14ac:dyDescent="0.2"/>
    <row r="12" spans="2:2" ht="12" customHeight="1" x14ac:dyDescent="0.2"/>
    <row r="13" spans="2:2" ht="12" customHeight="1" x14ac:dyDescent="0.2"/>
    <row r="14" spans="2:2" ht="12" customHeight="1" x14ac:dyDescent="0.2">
      <c r="B14">
        <v>12</v>
      </c>
    </row>
    <row r="15" spans="2:2" ht="12" customHeight="1" x14ac:dyDescent="0.2"/>
    <row r="16" spans="2:2" ht="12" customHeight="1" x14ac:dyDescent="0.2"/>
    <row r="17" spans="2:20" ht="12" customHeight="1" x14ac:dyDescent="0.2"/>
    <row r="18" spans="2:20" ht="12" customHeight="1" x14ac:dyDescent="0.2">
      <c r="B18">
        <v>8</v>
      </c>
    </row>
    <row r="19" spans="2:20" ht="12" customHeight="1" x14ac:dyDescent="0.2"/>
    <row r="20" spans="2:20" ht="12" customHeight="1" x14ac:dyDescent="0.2"/>
    <row r="21" spans="2:20" ht="12" customHeight="1" x14ac:dyDescent="0.2"/>
    <row r="22" spans="2:20" ht="12" customHeight="1" x14ac:dyDescent="0.2">
      <c r="B22">
        <v>4</v>
      </c>
    </row>
    <row r="23" spans="2:20" ht="12" customHeight="1" x14ac:dyDescent="0.2"/>
    <row r="24" spans="2:20" ht="12" customHeight="1" x14ac:dyDescent="0.2"/>
    <row r="25" spans="2:20" ht="12" customHeight="1" x14ac:dyDescent="0.2">
      <c r="Q25" s="44" t="s">
        <v>37</v>
      </c>
    </row>
    <row r="26" spans="2:20" x14ac:dyDescent="0.2">
      <c r="B26">
        <v>0</v>
      </c>
      <c r="C26" s="43"/>
      <c r="D26">
        <v>4</v>
      </c>
      <c r="E26" s="43"/>
      <c r="F26">
        <v>8</v>
      </c>
      <c r="G26" s="43"/>
      <c r="H26">
        <v>12</v>
      </c>
      <c r="I26" s="43"/>
      <c r="J26">
        <v>16</v>
      </c>
      <c r="K26" s="43"/>
      <c r="L26">
        <v>20</v>
      </c>
      <c r="M26" s="43"/>
      <c r="N26">
        <v>24</v>
      </c>
      <c r="O26" s="43"/>
      <c r="P26">
        <v>28</v>
      </c>
      <c r="Q26" s="43"/>
    </row>
    <row r="27" spans="2:20" x14ac:dyDescent="0.2">
      <c r="R27" s="48" t="s">
        <v>48</v>
      </c>
      <c r="T27" s="51" t="s">
        <v>49</v>
      </c>
    </row>
    <row r="28" spans="2:20" x14ac:dyDescent="0.2">
      <c r="K28" s="47" t="s">
        <v>45</v>
      </c>
      <c r="N28" s="45" t="s">
        <v>46</v>
      </c>
    </row>
    <row r="29" spans="2:20" x14ac:dyDescent="0.2">
      <c r="J29" s="46" t="s">
        <v>41</v>
      </c>
      <c r="M29" s="50" t="s">
        <v>47</v>
      </c>
    </row>
    <row r="31" spans="2:20" x14ac:dyDescent="0.2">
      <c r="H31" s="55" t="s">
        <v>44</v>
      </c>
      <c r="I31" s="56"/>
      <c r="J31" s="56"/>
      <c r="K31" s="56"/>
      <c r="L31" s="56" t="s">
        <v>50</v>
      </c>
      <c r="M31" s="56"/>
      <c r="N31" s="56"/>
      <c r="O31" s="56"/>
      <c r="P31" s="5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zoomScaleNormal="100" workbookViewId="0"/>
  </sheetViews>
  <sheetFormatPr defaultRowHeight="12.75" x14ac:dyDescent="0.2"/>
  <cols>
    <col min="3" max="16" width="4.7109375" customWidth="1"/>
    <col min="17" max="18" width="8.85546875" customWidth="1"/>
  </cols>
  <sheetData>
    <row r="2" spans="2:3" x14ac:dyDescent="0.2">
      <c r="B2" s="44" t="s">
        <v>38</v>
      </c>
    </row>
    <row r="6" spans="2:3" ht="12" customHeight="1" x14ac:dyDescent="0.2">
      <c r="B6">
        <v>20</v>
      </c>
    </row>
    <row r="7" spans="2:3" ht="12" customHeight="1" x14ac:dyDescent="0.2"/>
    <row r="8" spans="2:3" ht="12" customHeight="1" x14ac:dyDescent="0.2"/>
    <row r="9" spans="2:3" ht="12" customHeight="1" x14ac:dyDescent="0.2"/>
    <row r="10" spans="2:3" ht="12" customHeight="1" x14ac:dyDescent="0.2">
      <c r="B10">
        <v>16</v>
      </c>
    </row>
    <row r="11" spans="2:3" ht="12" customHeight="1" x14ac:dyDescent="0.2"/>
    <row r="12" spans="2:3" ht="12" customHeight="1" x14ac:dyDescent="0.2"/>
    <row r="13" spans="2:3" ht="12" customHeight="1" x14ac:dyDescent="0.2"/>
    <row r="14" spans="2:3" ht="12" customHeight="1" x14ac:dyDescent="0.2">
      <c r="B14">
        <v>12</v>
      </c>
    </row>
    <row r="15" spans="2:3" ht="12" customHeight="1" x14ac:dyDescent="0.25">
      <c r="C15" s="53" t="s">
        <v>51</v>
      </c>
    </row>
    <row r="16" spans="2:3" ht="12" customHeight="1" x14ac:dyDescent="0.2"/>
    <row r="17" spans="2:20" ht="12" customHeight="1" x14ac:dyDescent="0.25">
      <c r="M17" s="52"/>
    </row>
    <row r="18" spans="2:20" ht="12" customHeight="1" x14ac:dyDescent="0.2">
      <c r="B18">
        <v>8</v>
      </c>
    </row>
    <row r="19" spans="2:20" ht="12" customHeight="1" x14ac:dyDescent="0.2"/>
    <row r="20" spans="2:20" ht="12" customHeight="1" x14ac:dyDescent="0.2">
      <c r="D20" s="49" t="s">
        <v>42</v>
      </c>
    </row>
    <row r="21" spans="2:20" ht="12" customHeight="1" x14ac:dyDescent="0.2">
      <c r="D21" s="49" t="s">
        <v>43</v>
      </c>
      <c r="E21" s="49"/>
    </row>
    <row r="22" spans="2:20" ht="12" customHeight="1" x14ac:dyDescent="0.2">
      <c r="B22">
        <v>4</v>
      </c>
      <c r="E22" s="49"/>
    </row>
    <row r="23" spans="2:20" ht="12" customHeight="1" x14ac:dyDescent="0.2"/>
    <row r="24" spans="2:20" ht="12" customHeight="1" x14ac:dyDescent="0.2"/>
    <row r="25" spans="2:20" ht="12" customHeight="1" x14ac:dyDescent="0.2">
      <c r="Q25" s="44" t="s">
        <v>37</v>
      </c>
    </row>
    <row r="26" spans="2:20" ht="15" x14ac:dyDescent="0.25">
      <c r="B26">
        <v>0</v>
      </c>
      <c r="C26" s="54" t="s">
        <v>52</v>
      </c>
      <c r="D26">
        <v>4</v>
      </c>
      <c r="E26" s="43"/>
      <c r="F26">
        <v>8</v>
      </c>
      <c r="G26" s="43"/>
      <c r="H26">
        <v>12</v>
      </c>
      <c r="I26" s="43"/>
      <c r="J26">
        <v>16</v>
      </c>
      <c r="K26" s="43"/>
      <c r="L26">
        <v>20</v>
      </c>
      <c r="M26" s="43"/>
      <c r="N26">
        <v>24</v>
      </c>
      <c r="O26" s="43"/>
      <c r="P26">
        <v>28</v>
      </c>
      <c r="Q26" s="43"/>
    </row>
    <row r="27" spans="2:20" x14ac:dyDescent="0.2">
      <c r="R27" s="48" t="s">
        <v>40</v>
      </c>
      <c r="T27" s="51" t="s">
        <v>49</v>
      </c>
    </row>
    <row r="28" spans="2:20" x14ac:dyDescent="0.2">
      <c r="K28" s="47" t="s">
        <v>39</v>
      </c>
      <c r="N28" s="45" t="s">
        <v>46</v>
      </c>
    </row>
    <row r="29" spans="2:20" x14ac:dyDescent="0.2">
      <c r="J29" s="46" t="s">
        <v>41</v>
      </c>
      <c r="M29" s="50" t="s">
        <v>47</v>
      </c>
    </row>
    <row r="31" spans="2:20" x14ac:dyDescent="0.2">
      <c r="G31" s="55" t="s">
        <v>44</v>
      </c>
      <c r="H31" s="56"/>
      <c r="I31" s="56"/>
      <c r="J31" s="56"/>
      <c r="K31" s="56" t="s">
        <v>50</v>
      </c>
      <c r="L31" s="56"/>
      <c r="M31" s="56"/>
      <c r="N31" s="56"/>
      <c r="O31" s="5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/>
  </sheetViews>
  <sheetFormatPr defaultRowHeight="12.75" x14ac:dyDescent="0.2"/>
  <cols>
    <col min="1" max="1" width="2.28515625" customWidth="1"/>
    <col min="2" max="2" width="6.28515625" bestFit="1" customWidth="1"/>
    <col min="3" max="3" width="30.140625" bestFit="1" customWidth="1"/>
    <col min="4" max="4" width="6.28515625" customWidth="1"/>
    <col min="5" max="5" width="12" bestFit="1" customWidth="1"/>
    <col min="6" max="6" width="10.7109375" bestFit="1" customWidth="1"/>
    <col min="7" max="8" width="10.140625" bestFit="1" customWidth="1"/>
  </cols>
  <sheetData>
    <row r="1" spans="1:8" x14ac:dyDescent="0.2">
      <c r="A1" s="1" t="s">
        <v>53</v>
      </c>
    </row>
    <row r="2" spans="1:8" x14ac:dyDescent="0.2">
      <c r="A2" s="1" t="s">
        <v>54</v>
      </c>
    </row>
    <row r="3" spans="1:8" x14ac:dyDescent="0.2">
      <c r="A3" s="1" t="s">
        <v>55</v>
      </c>
    </row>
    <row r="6" spans="1:8" ht="13.5" thickBot="1" x14ac:dyDescent="0.25">
      <c r="A6" t="s">
        <v>56</v>
      </c>
    </row>
    <row r="7" spans="1:8" x14ac:dyDescent="0.2">
      <c r="B7" s="59"/>
      <c r="C7" s="59"/>
      <c r="D7" s="59" t="s">
        <v>59</v>
      </c>
      <c r="E7" s="59" t="s">
        <v>61</v>
      </c>
      <c r="F7" s="59" t="s">
        <v>63</v>
      </c>
      <c r="G7" s="59" t="s">
        <v>65</v>
      </c>
      <c r="H7" s="59" t="s">
        <v>65</v>
      </c>
    </row>
    <row r="8" spans="1:8" ht="13.5" thickBot="1" x14ac:dyDescent="0.25">
      <c r="B8" s="60" t="s">
        <v>57</v>
      </c>
      <c r="C8" s="60" t="s">
        <v>58</v>
      </c>
      <c r="D8" s="60" t="s">
        <v>60</v>
      </c>
      <c r="E8" s="60" t="s">
        <v>62</v>
      </c>
      <c r="F8" s="60" t="s">
        <v>64</v>
      </c>
      <c r="G8" s="60" t="s">
        <v>66</v>
      </c>
      <c r="H8" s="60" t="s">
        <v>67</v>
      </c>
    </row>
    <row r="9" spans="1:8" x14ac:dyDescent="0.2">
      <c r="B9" s="57" t="s">
        <v>72</v>
      </c>
      <c r="C9" s="57" t="s">
        <v>26</v>
      </c>
      <c r="D9" s="57">
        <v>9</v>
      </c>
      <c r="E9" s="57">
        <v>0</v>
      </c>
      <c r="F9" s="57">
        <v>60</v>
      </c>
      <c r="G9" s="57">
        <v>40</v>
      </c>
      <c r="H9" s="57">
        <v>10</v>
      </c>
    </row>
    <row r="10" spans="1:8" ht="13.5" thickBot="1" x14ac:dyDescent="0.25">
      <c r="B10" s="58" t="s">
        <v>73</v>
      </c>
      <c r="C10" s="58" t="s">
        <v>28</v>
      </c>
      <c r="D10" s="58">
        <v>4</v>
      </c>
      <c r="E10" s="58">
        <v>0</v>
      </c>
      <c r="F10" s="58">
        <v>50</v>
      </c>
      <c r="G10" s="58">
        <v>10</v>
      </c>
      <c r="H10" s="58">
        <v>20</v>
      </c>
    </row>
    <row r="12" spans="1:8" ht="13.5" thickBot="1" x14ac:dyDescent="0.25">
      <c r="A12" t="s">
        <v>7</v>
      </c>
    </row>
    <row r="13" spans="1:8" x14ac:dyDescent="0.2">
      <c r="B13" s="59"/>
      <c r="C13" s="59"/>
      <c r="D13" s="59" t="s">
        <v>59</v>
      </c>
      <c r="E13" s="59" t="s">
        <v>68</v>
      </c>
      <c r="F13" s="59" t="s">
        <v>70</v>
      </c>
      <c r="G13" s="59" t="s">
        <v>65</v>
      </c>
      <c r="H13" s="59" t="s">
        <v>65</v>
      </c>
    </row>
    <row r="14" spans="1:8" ht="13.5" thickBot="1" x14ac:dyDescent="0.25">
      <c r="B14" s="60" t="s">
        <v>57</v>
      </c>
      <c r="C14" s="60" t="s">
        <v>58</v>
      </c>
      <c r="D14" s="60" t="s">
        <v>60</v>
      </c>
      <c r="E14" s="60" t="s">
        <v>69</v>
      </c>
      <c r="F14" s="60" t="s">
        <v>71</v>
      </c>
      <c r="G14" s="60" t="s">
        <v>66</v>
      </c>
      <c r="H14" s="60" t="s">
        <v>67</v>
      </c>
    </row>
    <row r="15" spans="1:8" x14ac:dyDescent="0.2">
      <c r="B15" s="57" t="s">
        <v>74</v>
      </c>
      <c r="C15" s="57" t="s">
        <v>75</v>
      </c>
      <c r="D15" s="57">
        <v>76</v>
      </c>
      <c r="E15" s="57">
        <v>0</v>
      </c>
      <c r="F15" s="57">
        <v>100</v>
      </c>
      <c r="G15" s="57">
        <v>1E+30</v>
      </c>
      <c r="H15" s="57">
        <v>24</v>
      </c>
    </row>
    <row r="16" spans="1:8" x14ac:dyDescent="0.2">
      <c r="B16" s="57" t="s">
        <v>76</v>
      </c>
      <c r="C16" s="57" t="s">
        <v>77</v>
      </c>
      <c r="D16" s="57">
        <v>22</v>
      </c>
      <c r="E16" s="57">
        <v>10</v>
      </c>
      <c r="F16" s="57">
        <v>22</v>
      </c>
      <c r="G16" s="57">
        <v>4</v>
      </c>
      <c r="H16" s="57">
        <v>4</v>
      </c>
    </row>
    <row r="17" spans="2:8" ht="13.5" thickBot="1" x14ac:dyDescent="0.25">
      <c r="B17" s="58" t="s">
        <v>78</v>
      </c>
      <c r="C17" s="58" t="s">
        <v>79</v>
      </c>
      <c r="D17" s="58">
        <v>39</v>
      </c>
      <c r="E17" s="58">
        <v>13.333333333333332</v>
      </c>
      <c r="F17" s="58">
        <v>39</v>
      </c>
      <c r="G17" s="58">
        <v>4.5</v>
      </c>
      <c r="H17" s="5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2.75" x14ac:dyDescent="0.2"/>
  <sheetData>
    <row r="1" spans="1:11" x14ac:dyDescent="0.2">
      <c r="A1" s="1" t="s">
        <v>81</v>
      </c>
      <c r="K1" s="65" t="str">
        <f>CONCATENATE("Sensitivity of ",$K$4," to ","Storage Space")</f>
        <v>Sensitivity of $C$8 to Storage Space</v>
      </c>
    </row>
    <row r="3" spans="1:11" x14ac:dyDescent="0.2">
      <c r="A3" t="s">
        <v>85</v>
      </c>
      <c r="K3" t="s">
        <v>83</v>
      </c>
    </row>
    <row r="4" spans="1:11" ht="33" x14ac:dyDescent="0.2">
      <c r="B4" s="63" t="s">
        <v>82</v>
      </c>
      <c r="C4" s="63" t="s">
        <v>78</v>
      </c>
      <c r="J4" s="65">
        <f>MATCH($K$4,OutputAddresses,0)</f>
        <v>1</v>
      </c>
      <c r="K4" s="64" t="s">
        <v>82</v>
      </c>
    </row>
    <row r="5" spans="1:11" x14ac:dyDescent="0.2">
      <c r="A5" s="62">
        <v>30</v>
      </c>
      <c r="B5" s="66">
        <v>600</v>
      </c>
      <c r="C5" s="67">
        <v>30</v>
      </c>
      <c r="K5">
        <f>INDEX(OutputValues,1,$J$4)</f>
        <v>600</v>
      </c>
    </row>
    <row r="6" spans="1:11" x14ac:dyDescent="0.2">
      <c r="A6" s="62">
        <v>31</v>
      </c>
      <c r="B6" s="68">
        <v>619.99999999999989</v>
      </c>
      <c r="C6" s="69">
        <v>30.999999999999996</v>
      </c>
      <c r="K6">
        <f>INDEX(OutputValues,2,$J$4)</f>
        <v>619.99999999999989</v>
      </c>
    </row>
    <row r="7" spans="1:11" x14ac:dyDescent="0.2">
      <c r="A7" s="62">
        <v>32</v>
      </c>
      <c r="B7" s="68">
        <v>640</v>
      </c>
      <c r="C7" s="69">
        <v>32</v>
      </c>
      <c r="K7">
        <f>INDEX(OutputValues,3,$J$4)</f>
        <v>640</v>
      </c>
    </row>
    <row r="8" spans="1:11" x14ac:dyDescent="0.2">
      <c r="A8" s="62">
        <v>33</v>
      </c>
      <c r="B8" s="68">
        <v>660</v>
      </c>
      <c r="C8" s="69">
        <v>33</v>
      </c>
      <c r="K8">
        <f>INDEX(OutputValues,4,$J$4)</f>
        <v>660</v>
      </c>
    </row>
    <row r="9" spans="1:11" x14ac:dyDescent="0.2">
      <c r="A9" s="62">
        <v>34</v>
      </c>
      <c r="B9" s="68">
        <v>673.33333333333337</v>
      </c>
      <c r="C9" s="69">
        <v>34</v>
      </c>
      <c r="K9">
        <f>INDEX(OutputValues,5,$J$4)</f>
        <v>673.33333333333337</v>
      </c>
    </row>
    <row r="10" spans="1:11" x14ac:dyDescent="0.2">
      <c r="A10" s="62">
        <v>35</v>
      </c>
      <c r="B10" s="68">
        <v>686.66666666666663</v>
      </c>
      <c r="C10" s="69">
        <v>35</v>
      </c>
      <c r="K10">
        <f>INDEX(OutputValues,6,$J$4)</f>
        <v>686.66666666666663</v>
      </c>
    </row>
    <row r="11" spans="1:11" x14ac:dyDescent="0.2">
      <c r="A11" s="62">
        <v>36</v>
      </c>
      <c r="B11" s="68">
        <v>700</v>
      </c>
      <c r="C11" s="69">
        <v>36</v>
      </c>
      <c r="K11">
        <f>INDEX(OutputValues,7,$J$4)</f>
        <v>700</v>
      </c>
    </row>
    <row r="12" spans="1:11" x14ac:dyDescent="0.2">
      <c r="A12" s="62">
        <v>37</v>
      </c>
      <c r="B12" s="68">
        <v>713.33333333333326</v>
      </c>
      <c r="C12" s="69">
        <v>37</v>
      </c>
      <c r="K12">
        <f>INDEX(OutputValues,8,$J$4)</f>
        <v>713.33333333333326</v>
      </c>
    </row>
    <row r="13" spans="1:11" x14ac:dyDescent="0.2">
      <c r="A13" s="62">
        <v>38</v>
      </c>
      <c r="B13" s="68">
        <v>726.66666666666663</v>
      </c>
      <c r="C13" s="69">
        <v>38</v>
      </c>
      <c r="K13">
        <f>INDEX(OutputValues,9,$J$4)</f>
        <v>726.66666666666663</v>
      </c>
    </row>
    <row r="14" spans="1:11" x14ac:dyDescent="0.2">
      <c r="A14" s="62">
        <v>39</v>
      </c>
      <c r="B14" s="68">
        <v>740</v>
      </c>
      <c r="C14" s="69">
        <v>39</v>
      </c>
      <c r="K14">
        <f>INDEX(OutputValues,10,$J$4)</f>
        <v>740</v>
      </c>
    </row>
    <row r="15" spans="1:11" x14ac:dyDescent="0.2">
      <c r="A15" s="62">
        <v>40</v>
      </c>
      <c r="B15" s="68">
        <v>753.33333333333348</v>
      </c>
      <c r="C15" s="69">
        <v>40</v>
      </c>
      <c r="K15">
        <f>INDEX(OutputValues,11,$J$4)</f>
        <v>753.33333333333348</v>
      </c>
    </row>
    <row r="16" spans="1:11" x14ac:dyDescent="0.2">
      <c r="A16" s="62">
        <v>41</v>
      </c>
      <c r="B16" s="68">
        <v>766.66666666666674</v>
      </c>
      <c r="C16" s="69">
        <v>41</v>
      </c>
      <c r="K16">
        <f>INDEX(OutputValues,12,$J$4)</f>
        <v>766.66666666666674</v>
      </c>
    </row>
    <row r="17" spans="1:11" x14ac:dyDescent="0.2">
      <c r="A17" s="62">
        <v>42</v>
      </c>
      <c r="B17" s="68">
        <v>780</v>
      </c>
      <c r="C17" s="69">
        <v>42</v>
      </c>
      <c r="K17">
        <f>INDEX(OutputValues,13,$J$4)</f>
        <v>780</v>
      </c>
    </row>
    <row r="18" spans="1:11" x14ac:dyDescent="0.2">
      <c r="A18" s="62">
        <v>43</v>
      </c>
      <c r="B18" s="68">
        <v>793.33333333333326</v>
      </c>
      <c r="C18" s="69">
        <v>43</v>
      </c>
      <c r="K18">
        <f>INDEX(OutputValues,14,$J$4)</f>
        <v>793.33333333333326</v>
      </c>
    </row>
    <row r="19" spans="1:11" x14ac:dyDescent="0.2">
      <c r="A19" s="62">
        <v>44</v>
      </c>
      <c r="B19" s="68">
        <v>800</v>
      </c>
      <c r="C19" s="69">
        <v>43.5</v>
      </c>
      <c r="K19">
        <f>INDEX(OutputValues,15,$J$4)</f>
        <v>800</v>
      </c>
    </row>
    <row r="20" spans="1:11" x14ac:dyDescent="0.2">
      <c r="A20" s="62">
        <v>45</v>
      </c>
      <c r="B20" s="68">
        <v>800</v>
      </c>
      <c r="C20" s="69">
        <v>43.5</v>
      </c>
      <c r="K20">
        <f>INDEX(OutputValues,16,$J$4)</f>
        <v>800</v>
      </c>
    </row>
    <row r="21" spans="1:11" x14ac:dyDescent="0.2">
      <c r="A21" s="62">
        <v>46</v>
      </c>
      <c r="B21" s="68">
        <v>800</v>
      </c>
      <c r="C21" s="69">
        <v>43.5</v>
      </c>
      <c r="K21">
        <f>INDEX(OutputValues,17,$J$4)</f>
        <v>800</v>
      </c>
    </row>
    <row r="22" spans="1:11" x14ac:dyDescent="0.2">
      <c r="A22" s="62">
        <v>47</v>
      </c>
      <c r="B22" s="68">
        <v>800</v>
      </c>
      <c r="C22" s="69">
        <v>43.5</v>
      </c>
      <c r="K22">
        <f>INDEX(OutputValues,18,$J$4)</f>
        <v>800</v>
      </c>
    </row>
    <row r="23" spans="1:11" x14ac:dyDescent="0.2">
      <c r="A23" s="62">
        <v>48</v>
      </c>
      <c r="B23" s="68">
        <v>800</v>
      </c>
      <c r="C23" s="69">
        <v>43.5</v>
      </c>
      <c r="K23">
        <f>INDEX(OutputValues,19,$J$4)</f>
        <v>800</v>
      </c>
    </row>
    <row r="24" spans="1:11" x14ac:dyDescent="0.2">
      <c r="A24" s="62">
        <v>49</v>
      </c>
      <c r="B24" s="68">
        <v>800</v>
      </c>
      <c r="C24" s="69">
        <v>43.5</v>
      </c>
      <c r="K24">
        <f>INDEX(OutputValues,20,$J$4)</f>
        <v>800</v>
      </c>
    </row>
    <row r="25" spans="1:11" x14ac:dyDescent="0.2">
      <c r="A25" s="62">
        <v>50</v>
      </c>
      <c r="B25" s="70">
        <v>800</v>
      </c>
      <c r="C25" s="71">
        <v>43.5</v>
      </c>
      <c r="K25">
        <f>INDEX(OutputValues,21,$J$4)</f>
        <v>800</v>
      </c>
    </row>
  </sheetData>
  <dataValidations count="1">
    <dataValidation type="list" allowBlank="1" showInputMessage="1" showErrorMessage="1" sqref="K4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x14ac:dyDescent="0.2"/>
  <cols>
    <col min="1" max="1" width="31.7109375" customWidth="1"/>
    <col min="2" max="2" width="6.140625" style="28" customWidth="1"/>
    <col min="3" max="3" width="7.28515625" customWidth="1"/>
    <col min="4" max="4" width="7.85546875" customWidth="1"/>
    <col min="5" max="5" width="8.42578125" customWidth="1"/>
    <col min="6" max="6" width="6.7109375" customWidth="1"/>
    <col min="7" max="7" width="7.28515625" customWidth="1"/>
    <col min="8" max="8" width="7.7109375" customWidth="1"/>
    <col min="9" max="9" width="9.28515625" customWidth="1"/>
    <col min="10" max="11" width="8.28515625" customWidth="1"/>
  </cols>
  <sheetData>
    <row r="1" spans="1:13" x14ac:dyDescent="0.2">
      <c r="A1" s="9" t="s">
        <v>11</v>
      </c>
      <c r="B1" s="29"/>
      <c r="C1" s="9"/>
      <c r="D1" s="7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">
      <c r="A2" s="7"/>
      <c r="B2" s="29"/>
      <c r="C2" s="7"/>
      <c r="D2" s="7"/>
      <c r="E2" s="20"/>
      <c r="F2" s="20"/>
      <c r="G2" s="20"/>
      <c r="H2" s="20"/>
      <c r="I2" s="20"/>
      <c r="J2" s="20"/>
      <c r="K2" s="20"/>
      <c r="L2" s="20"/>
      <c r="M2" s="20"/>
    </row>
    <row r="3" spans="1:13" ht="25.5" x14ac:dyDescent="0.2">
      <c r="A3" s="74" t="s">
        <v>0</v>
      </c>
      <c r="B3" s="72"/>
      <c r="C3" s="73"/>
      <c r="D3" s="75" t="s">
        <v>5</v>
      </c>
      <c r="E3" s="20"/>
      <c r="F3" s="20"/>
      <c r="G3" s="20"/>
      <c r="H3" s="20"/>
      <c r="I3" s="20"/>
      <c r="J3" s="20"/>
      <c r="K3" s="20"/>
      <c r="L3" s="20"/>
      <c r="M3" s="20"/>
    </row>
    <row r="4" spans="1:13" ht="14.25" x14ac:dyDescent="0.25">
      <c r="A4" s="9" t="s">
        <v>1</v>
      </c>
      <c r="B4" s="11" t="s">
        <v>16</v>
      </c>
      <c r="C4" s="77">
        <v>24</v>
      </c>
      <c r="D4" s="76">
        <v>6.3E-2</v>
      </c>
      <c r="E4" s="20"/>
      <c r="F4" s="20"/>
      <c r="G4" s="20"/>
      <c r="H4" s="20"/>
      <c r="I4" s="20"/>
      <c r="J4" s="20"/>
      <c r="K4" s="20"/>
      <c r="L4" s="20"/>
      <c r="M4" s="20"/>
    </row>
    <row r="5" spans="1:13" ht="14.25" x14ac:dyDescent="0.25">
      <c r="A5" s="9" t="s">
        <v>2</v>
      </c>
      <c r="B5" s="11" t="s">
        <v>18</v>
      </c>
      <c r="C5" s="77">
        <v>36</v>
      </c>
      <c r="D5" s="76">
        <v>0.10299999999999999</v>
      </c>
      <c r="E5" s="20"/>
      <c r="F5" s="20"/>
      <c r="G5" s="20"/>
      <c r="H5" s="20"/>
      <c r="I5" s="20"/>
      <c r="J5" s="20"/>
      <c r="K5" s="20"/>
      <c r="L5" s="20"/>
      <c r="M5" s="20"/>
    </row>
    <row r="6" spans="1:13" ht="14.25" x14ac:dyDescent="0.25">
      <c r="A6" s="9" t="s">
        <v>3</v>
      </c>
      <c r="B6" s="11" t="s">
        <v>19</v>
      </c>
      <c r="C6" s="77">
        <v>0</v>
      </c>
      <c r="D6" s="76">
        <v>6.9000000000000006E-2</v>
      </c>
      <c r="E6" s="20"/>
      <c r="F6" s="20"/>
      <c r="G6" s="20"/>
      <c r="H6" s="20"/>
      <c r="I6" s="20"/>
      <c r="J6" s="20"/>
      <c r="K6" s="20"/>
      <c r="L6" s="20"/>
      <c r="M6" s="20"/>
    </row>
    <row r="7" spans="1:13" ht="14.25" x14ac:dyDescent="0.25">
      <c r="A7" s="9" t="s">
        <v>4</v>
      </c>
      <c r="B7" s="11" t="s">
        <v>20</v>
      </c>
      <c r="C7" s="77">
        <v>36</v>
      </c>
      <c r="D7" s="76">
        <v>7.4999999999999997E-2</v>
      </c>
      <c r="E7" s="20"/>
      <c r="F7" s="20"/>
      <c r="G7" s="20"/>
      <c r="H7" s="20"/>
      <c r="I7" s="20"/>
      <c r="J7" s="20"/>
      <c r="K7" s="20"/>
      <c r="L7" s="20"/>
      <c r="M7" s="20"/>
    </row>
    <row r="8" spans="1:13" ht="14.25" x14ac:dyDescent="0.25">
      <c r="A8" s="9" t="s">
        <v>17</v>
      </c>
      <c r="B8" s="11" t="s">
        <v>21</v>
      </c>
      <c r="C8" s="77">
        <v>24</v>
      </c>
      <c r="D8" s="76">
        <v>4.4999999999999998E-2</v>
      </c>
    </row>
    <row r="9" spans="1:13" x14ac:dyDescent="0.2">
      <c r="A9" s="74" t="s">
        <v>22</v>
      </c>
      <c r="B9" s="11"/>
      <c r="C9" s="14">
        <f>SUM(C4:C8)</f>
        <v>120</v>
      </c>
      <c r="D9" s="9"/>
    </row>
    <row r="10" spans="1:13" x14ac:dyDescent="0.2">
      <c r="A10" s="11"/>
      <c r="B10" s="11"/>
      <c r="C10" s="16"/>
      <c r="D10" s="9"/>
    </row>
    <row r="11" spans="1:13" x14ac:dyDescent="0.2">
      <c r="A11" s="74" t="s">
        <v>12</v>
      </c>
      <c r="B11" s="30"/>
      <c r="C11" s="18"/>
      <c r="D11" s="78">
        <f>SUMPRODUCT(D4:D8*C4:C8)</f>
        <v>9</v>
      </c>
    </row>
    <row r="12" spans="1:13" x14ac:dyDescent="0.2">
      <c r="A12" s="7"/>
      <c r="B12" s="29"/>
      <c r="C12" s="7"/>
      <c r="D12" s="9"/>
      <c r="E12" s="22"/>
      <c r="F12" s="21"/>
      <c r="G12" s="21"/>
      <c r="H12" s="5"/>
      <c r="I12" s="5"/>
      <c r="J12" s="6"/>
      <c r="K12" s="6"/>
    </row>
    <row r="13" spans="1:13" x14ac:dyDescent="0.2">
      <c r="A13" s="74" t="s">
        <v>7</v>
      </c>
      <c r="B13" s="74" t="s">
        <v>8</v>
      </c>
      <c r="C13" s="73"/>
      <c r="D13" s="74" t="s">
        <v>6</v>
      </c>
      <c r="E13" s="23"/>
      <c r="F13" s="23"/>
      <c r="G13" s="20"/>
      <c r="I13" s="4"/>
      <c r="J13" s="2"/>
      <c r="K13" s="2"/>
    </row>
    <row r="14" spans="1:13" x14ac:dyDescent="0.2">
      <c r="A14" s="12" t="s">
        <v>13</v>
      </c>
      <c r="B14" s="79">
        <f>C4+C5</f>
        <v>60</v>
      </c>
      <c r="C14" s="80" t="s">
        <v>36</v>
      </c>
      <c r="D14" s="79">
        <v>60</v>
      </c>
      <c r="E14" s="24"/>
      <c r="F14" s="25"/>
      <c r="G14" s="20"/>
    </row>
    <row r="15" spans="1:13" x14ac:dyDescent="0.2">
      <c r="A15" s="12" t="s">
        <v>14</v>
      </c>
      <c r="B15" s="79">
        <f>C6+C7</f>
        <v>36</v>
      </c>
      <c r="C15" s="80" t="s">
        <v>36</v>
      </c>
      <c r="D15" s="79">
        <v>60</v>
      </c>
      <c r="E15" s="24"/>
      <c r="F15" s="25"/>
      <c r="G15" s="20"/>
      <c r="I15" s="3"/>
      <c r="J15" s="3"/>
      <c r="K15" s="3"/>
    </row>
    <row r="16" spans="1:13" x14ac:dyDescent="0.2">
      <c r="A16" s="12" t="s">
        <v>15</v>
      </c>
      <c r="B16" s="79">
        <f>C8</f>
        <v>24</v>
      </c>
      <c r="C16" s="80" t="s">
        <v>87</v>
      </c>
      <c r="D16" s="79">
        <f>0.25*(C4+C5+C6+C7)</f>
        <v>24</v>
      </c>
      <c r="E16" s="26"/>
      <c r="F16" s="24"/>
      <c r="G16" s="20"/>
    </row>
    <row r="17" spans="1:7" x14ac:dyDescent="0.2">
      <c r="A17" s="12" t="s">
        <v>9</v>
      </c>
      <c r="B17" s="79">
        <f>C5</f>
        <v>36</v>
      </c>
      <c r="C17" s="80" t="s">
        <v>36</v>
      </c>
      <c r="D17" s="79">
        <f>0.6*(C4+C5)</f>
        <v>36</v>
      </c>
      <c r="E17" s="24"/>
      <c r="F17" s="25"/>
      <c r="G17" s="20"/>
    </row>
    <row r="18" spans="1:7" x14ac:dyDescent="0.2">
      <c r="A18" s="12" t="s">
        <v>10</v>
      </c>
      <c r="B18" s="79">
        <f>C4+C5+C6+C7+C8</f>
        <v>120</v>
      </c>
      <c r="C18" s="80" t="s">
        <v>88</v>
      </c>
      <c r="D18" s="79">
        <v>120</v>
      </c>
      <c r="E18" s="24"/>
      <c r="F18" s="25"/>
      <c r="G18" s="20"/>
    </row>
    <row r="19" spans="1:7" s="20" customFormat="1" x14ac:dyDescent="0.2">
      <c r="A19" s="81"/>
      <c r="B19" s="25"/>
      <c r="D19" s="24"/>
      <c r="E19" s="24"/>
      <c r="F19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/>
  </sheetViews>
  <sheetFormatPr defaultRowHeight="12.75" x14ac:dyDescent="0.2"/>
  <cols>
    <col min="1" max="1" width="2.28515625" customWidth="1"/>
    <col min="2" max="2" width="6.28515625" bestFit="1" customWidth="1"/>
    <col min="3" max="3" width="29.7109375" bestFit="1" customWidth="1"/>
    <col min="4" max="4" width="6.28515625" customWidth="1"/>
    <col min="5" max="5" width="9" bestFit="1" customWidth="1"/>
    <col min="6" max="6" width="10.7109375" bestFit="1" customWidth="1"/>
    <col min="7" max="8" width="10.140625" bestFit="1" customWidth="1"/>
  </cols>
  <sheetData>
    <row r="1" spans="1:8" x14ac:dyDescent="0.2">
      <c r="A1" s="1" t="s">
        <v>53</v>
      </c>
    </row>
    <row r="2" spans="1:8" x14ac:dyDescent="0.2">
      <c r="A2" s="1" t="s">
        <v>89</v>
      </c>
    </row>
    <row r="3" spans="1:8" x14ac:dyDescent="0.2">
      <c r="A3" s="1" t="s">
        <v>90</v>
      </c>
    </row>
    <row r="6" spans="1:8" ht="13.5" thickBot="1" x14ac:dyDescent="0.25">
      <c r="A6" t="s">
        <v>56</v>
      </c>
    </row>
    <row r="7" spans="1:8" x14ac:dyDescent="0.2">
      <c r="B7" s="82"/>
      <c r="C7" s="82"/>
      <c r="D7" s="82" t="s">
        <v>59</v>
      </c>
      <c r="E7" s="82" t="s">
        <v>61</v>
      </c>
      <c r="F7" s="82" t="s">
        <v>63</v>
      </c>
      <c r="G7" s="82" t="s">
        <v>65</v>
      </c>
      <c r="H7" s="82" t="s">
        <v>65</v>
      </c>
    </row>
    <row r="8" spans="1:8" ht="13.5" thickBot="1" x14ac:dyDescent="0.25">
      <c r="B8" s="83" t="s">
        <v>57</v>
      </c>
      <c r="C8" s="83" t="s">
        <v>58</v>
      </c>
      <c r="D8" s="83" t="s">
        <v>60</v>
      </c>
      <c r="E8" s="83" t="s">
        <v>62</v>
      </c>
      <c r="F8" s="83" t="s">
        <v>64</v>
      </c>
      <c r="G8" s="83" t="s">
        <v>66</v>
      </c>
      <c r="H8" s="83" t="s">
        <v>67</v>
      </c>
    </row>
    <row r="9" spans="1:8" x14ac:dyDescent="0.2">
      <c r="B9" s="57" t="s">
        <v>72</v>
      </c>
      <c r="C9" s="57" t="s">
        <v>91</v>
      </c>
      <c r="D9" s="57">
        <v>24</v>
      </c>
      <c r="E9" s="57">
        <v>0</v>
      </c>
      <c r="F9" s="57">
        <v>6.3E-2</v>
      </c>
      <c r="G9" s="57">
        <v>3.999999999999998E-2</v>
      </c>
      <c r="H9" s="57">
        <v>2.999999999999994E-2</v>
      </c>
    </row>
    <row r="10" spans="1:8" x14ac:dyDescent="0.2">
      <c r="B10" s="57" t="s">
        <v>73</v>
      </c>
      <c r="C10" s="57" t="s">
        <v>92</v>
      </c>
      <c r="D10" s="57">
        <v>36</v>
      </c>
      <c r="E10" s="57">
        <v>0</v>
      </c>
      <c r="F10" s="57">
        <v>0.10299999999999998</v>
      </c>
      <c r="G10" s="57">
        <v>1E+30</v>
      </c>
      <c r="H10" s="57">
        <v>1.9999999999999962E-2</v>
      </c>
    </row>
    <row r="11" spans="1:8" x14ac:dyDescent="0.2">
      <c r="B11" s="57" t="s">
        <v>93</v>
      </c>
      <c r="C11" s="57" t="s">
        <v>94</v>
      </c>
      <c r="D11" s="57">
        <v>0</v>
      </c>
      <c r="E11" s="57">
        <v>-6.0000000000000053E-3</v>
      </c>
      <c r="F11" s="57">
        <v>6.9000000000000006E-2</v>
      </c>
      <c r="G11" s="57">
        <v>6.0000000000000053E-3</v>
      </c>
      <c r="H11" s="57">
        <v>1E+30</v>
      </c>
    </row>
    <row r="12" spans="1:8" x14ac:dyDescent="0.2">
      <c r="B12" s="57" t="s">
        <v>95</v>
      </c>
      <c r="C12" s="57" t="s">
        <v>96</v>
      </c>
      <c r="D12" s="57">
        <v>36</v>
      </c>
      <c r="E12" s="57">
        <v>0</v>
      </c>
      <c r="F12" s="57">
        <v>7.5000000000000011E-2</v>
      </c>
      <c r="G12" s="57">
        <v>1.1999999999999976E-2</v>
      </c>
      <c r="H12" s="57">
        <v>6.0000000000000053E-3</v>
      </c>
    </row>
    <row r="13" spans="1:8" ht="13.5" thickBot="1" x14ac:dyDescent="0.25">
      <c r="B13" s="58" t="s">
        <v>82</v>
      </c>
      <c r="C13" s="58" t="s">
        <v>97</v>
      </c>
      <c r="D13" s="58">
        <v>24</v>
      </c>
      <c r="E13" s="58">
        <v>0</v>
      </c>
      <c r="F13" s="58">
        <v>4.4999999999999984E-2</v>
      </c>
      <c r="G13" s="58">
        <v>3.0000000000000034E-2</v>
      </c>
      <c r="H13" s="58">
        <v>1E+30</v>
      </c>
    </row>
    <row r="15" spans="1:8" ht="13.5" thickBot="1" x14ac:dyDescent="0.25">
      <c r="A15" t="s">
        <v>7</v>
      </c>
    </row>
    <row r="16" spans="1:8" x14ac:dyDescent="0.2">
      <c r="B16" s="82"/>
      <c r="C16" s="82"/>
      <c r="D16" s="82" t="s">
        <v>59</v>
      </c>
      <c r="E16" s="82" t="s">
        <v>68</v>
      </c>
      <c r="F16" s="82" t="s">
        <v>70</v>
      </c>
      <c r="G16" s="82" t="s">
        <v>65</v>
      </c>
      <c r="H16" s="82" t="s">
        <v>65</v>
      </c>
    </row>
    <row r="17" spans="2:8" ht="13.5" thickBot="1" x14ac:dyDescent="0.25">
      <c r="B17" s="83" t="s">
        <v>57</v>
      </c>
      <c r="C17" s="83" t="s">
        <v>58</v>
      </c>
      <c r="D17" s="83" t="s">
        <v>60</v>
      </c>
      <c r="E17" s="83" t="s">
        <v>69</v>
      </c>
      <c r="F17" s="83" t="s">
        <v>71</v>
      </c>
      <c r="G17" s="83" t="s">
        <v>66</v>
      </c>
      <c r="H17" s="83" t="s">
        <v>67</v>
      </c>
    </row>
    <row r="18" spans="2:8" x14ac:dyDescent="0.2">
      <c r="B18" s="57" t="s">
        <v>98</v>
      </c>
      <c r="C18" s="57" t="s">
        <v>99</v>
      </c>
      <c r="D18" s="57">
        <v>60</v>
      </c>
      <c r="E18" s="57">
        <v>1.1999999999999976E-2</v>
      </c>
      <c r="F18" s="57">
        <v>60</v>
      </c>
      <c r="G18" s="57">
        <v>36</v>
      </c>
      <c r="H18" s="57">
        <v>24</v>
      </c>
    </row>
    <row r="19" spans="2:8" x14ac:dyDescent="0.2">
      <c r="B19" s="57" t="s">
        <v>100</v>
      </c>
      <c r="C19" s="57" t="s">
        <v>101</v>
      </c>
      <c r="D19" s="57">
        <v>36</v>
      </c>
      <c r="E19" s="57">
        <v>0</v>
      </c>
      <c r="F19" s="57">
        <v>60</v>
      </c>
      <c r="G19" s="57">
        <v>1E+30</v>
      </c>
      <c r="H19" s="57">
        <v>24</v>
      </c>
    </row>
    <row r="20" spans="2:8" x14ac:dyDescent="0.2">
      <c r="B20" s="57" t="s">
        <v>102</v>
      </c>
      <c r="C20" s="57" t="s">
        <v>103</v>
      </c>
      <c r="D20" s="57">
        <v>24</v>
      </c>
      <c r="E20" s="57">
        <v>-2.4000000000000028E-2</v>
      </c>
      <c r="F20" s="57">
        <v>0</v>
      </c>
      <c r="G20" s="57">
        <v>45</v>
      </c>
      <c r="H20" s="57">
        <v>30</v>
      </c>
    </row>
    <row r="21" spans="2:8" x14ac:dyDescent="0.2">
      <c r="B21" s="57" t="s">
        <v>104</v>
      </c>
      <c r="C21" s="57" t="s">
        <v>105</v>
      </c>
      <c r="D21" s="57">
        <v>36</v>
      </c>
      <c r="E21" s="57">
        <v>3.999999999999998E-2</v>
      </c>
      <c r="F21" s="57">
        <v>0</v>
      </c>
      <c r="G21" s="57">
        <v>24</v>
      </c>
      <c r="H21" s="57">
        <v>36</v>
      </c>
    </row>
    <row r="22" spans="2:8" ht="13.5" thickBot="1" x14ac:dyDescent="0.25">
      <c r="B22" s="58" t="s">
        <v>106</v>
      </c>
      <c r="C22" s="58" t="s">
        <v>107</v>
      </c>
      <c r="D22" s="58">
        <v>120</v>
      </c>
      <c r="E22" s="58">
        <v>6.9000000000000006E-2</v>
      </c>
      <c r="F22" s="58">
        <v>120</v>
      </c>
      <c r="G22" s="58">
        <v>30</v>
      </c>
      <c r="H22" s="58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sheetData>
    <row r="1" spans="1:2" x14ac:dyDescent="0.2">
      <c r="A1">
        <v>1</v>
      </c>
    </row>
    <row r="2" spans="1:2" x14ac:dyDescent="0.2">
      <c r="A2" t="s">
        <v>80</v>
      </c>
    </row>
    <row r="3" spans="1:2" x14ac:dyDescent="0.2">
      <c r="A3">
        <v>1</v>
      </c>
    </row>
    <row r="4" spans="1:2" x14ac:dyDescent="0.2">
      <c r="A4">
        <v>30</v>
      </c>
    </row>
    <row r="5" spans="1:2" x14ac:dyDescent="0.2">
      <c r="A5">
        <v>50</v>
      </c>
    </row>
    <row r="6" spans="1:2" x14ac:dyDescent="0.2">
      <c r="A6">
        <v>1</v>
      </c>
    </row>
    <row r="8" spans="1:2" x14ac:dyDescent="0.2">
      <c r="A8" s="61"/>
      <c r="B8" s="61"/>
    </row>
    <row r="9" spans="1:2" x14ac:dyDescent="0.2">
      <c r="A9" t="s">
        <v>86</v>
      </c>
    </row>
    <row r="10" spans="1:2" x14ac:dyDescent="0.2">
      <c r="A10" t="s">
        <v>84</v>
      </c>
    </row>
    <row r="15" spans="1:2" x14ac:dyDescent="0.2">
      <c r="B15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product_mix</vt:lpstr>
      <vt:lpstr>graph_solution1</vt:lpstr>
      <vt:lpstr>graph_solution2</vt:lpstr>
      <vt:lpstr>Sensitivity_product_mix</vt:lpstr>
      <vt:lpstr>STS_1</vt:lpstr>
      <vt:lpstr>investment_portfolio</vt:lpstr>
      <vt:lpstr>Sensitivity_invenstment</vt:lpstr>
      <vt:lpstr>STS_1!ChartData</vt:lpstr>
      <vt:lpstr>STS_1!InputValues</vt:lpstr>
      <vt:lpstr>invest_decisions</vt:lpstr>
      <vt:lpstr>STS_1!OutputAddresses</vt:lpstr>
      <vt:lpstr>STS_1!OutputValues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Z.D.R.</dc:creator>
  <cp:lastModifiedBy>Zinovy Radovilsky</cp:lastModifiedBy>
  <dcterms:created xsi:type="dcterms:W3CDTF">2002-07-12T05:36:18Z</dcterms:created>
  <dcterms:modified xsi:type="dcterms:W3CDTF">2017-01-16T07:47:34Z</dcterms:modified>
</cp:coreProperties>
</file>