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sc\6165\02_intro_optimization\"/>
    </mc:Choice>
  </mc:AlternateContent>
  <bookViews>
    <workbookView xWindow="0" yWindow="0" windowWidth="23040" windowHeight="9084" tabRatio="849"/>
  </bookViews>
  <sheets>
    <sheet name="Q1_model_formulation" sheetId="10" r:id="rId1"/>
    <sheet name="Q2_model_solution" sheetId="11" r:id="rId2"/>
    <sheet name="Q3_sensitivity" sheetId="12" r:id="rId3"/>
    <sheet name="Q4_revised_model" sheetId="1" r:id="rId4"/>
    <sheet name="Revised model_STS" sheetId="4" state="veryHidden" r:id="rId5"/>
    <sheet name="Model_STP" sheetId="2" state="veryHidden" r:id="rId6"/>
    <sheet name="Model_STS" sheetId="8" state="veryHidden" r:id="rId7"/>
    <sheet name="Q4_revised_model_STS" sheetId="13" state="veryHidden" r:id="rId8"/>
    <sheet name="Q5_SolverTable_sensitivity" sheetId="14" r:id="rId9"/>
  </sheets>
  <definedNames>
    <definedName name="Available" localSheetId="1">Q2_model_solution!#REF!</definedName>
    <definedName name="Available">Q4_revised_model!#REF!</definedName>
    <definedName name="ChartData" localSheetId="8">Q5_SolverTable_sensitivity!$K$5:$K$15</definedName>
    <definedName name="Cost" localSheetId="1">Q2_model_solution!#REF!</definedName>
    <definedName name="Cost">Q4_revised_model!#REF!</definedName>
    <definedName name="InputValues" localSheetId="8">Q5_SolverTable_sensitivity!$A$5:$A$15</definedName>
    <definedName name="Obtained" localSheetId="1">Q2_model_solution!#REF!</definedName>
    <definedName name="Obtained">Q4_revised_model!#REF!</definedName>
    <definedName name="OutputAddresses" localSheetId="8">Q5_SolverTable_sensitivity!$B$4</definedName>
    <definedName name="OutputValues" localSheetId="8">Q5_SolverTable_sensitivity!$B$5:$B$15</definedName>
    <definedName name="Purchases" localSheetId="1">Q2_model_solution!#REF!</definedName>
    <definedName name="Purchases">Q4_revised_model!#REF!</definedName>
    <definedName name="Required" localSheetId="1">Q2_model_solution!#REF!</definedName>
    <definedName name="Required">Q4_revised_model!#REF!</definedName>
    <definedName name="solver_adj" localSheetId="1" hidden="1">Q2_model_solution!$C$4:$C$6</definedName>
    <definedName name="solver_adj" localSheetId="3" hidden="1">Q4_revised_model!$C$4:$C$6</definedName>
    <definedName name="solver_cvg" localSheetId="1" hidden="1">0.001</definedName>
    <definedName name="solver_cvg" localSheetId="3" hidden="1">0.001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100</definedName>
    <definedName name="solver_itr" localSheetId="3" hidden="1">100</definedName>
    <definedName name="solver_lhs1" localSheetId="1" hidden="1">Q2_model_solution!$B$12:$B$14</definedName>
    <definedName name="solver_lhs1" localSheetId="3" hidden="1">Q4_revised_model!$B$12:$B$14</definedName>
    <definedName name="solver_lhs2" localSheetId="1" hidden="1">Q2_model_solution!$B$15:$B$17</definedName>
    <definedName name="solver_lhs2" localSheetId="3" hidden="1">Q4_revised_model!$B$15:$B$17</definedName>
    <definedName name="solver_lhs3" localSheetId="1" hidden="1">Q2_model_solution!#REF!</definedName>
    <definedName name="solver_lhs3" localSheetId="3" hidden="1">Q4_revised_model!$B$18</definedName>
    <definedName name="solver_lin" localSheetId="1" hidden="1">1</definedName>
    <definedName name="solver_lin" localSheetId="3" hidden="1">1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2</definedName>
    <definedName name="solver_num" localSheetId="3" hidden="1">3</definedName>
    <definedName name="solver_nwt" localSheetId="1" hidden="1">1</definedName>
    <definedName name="solver_nwt" localSheetId="3" hidden="1">1</definedName>
    <definedName name="solver_opt" localSheetId="1" hidden="1">Q2_model_solution!$C$9</definedName>
    <definedName name="solver_opt" localSheetId="3" hidden="1">Q4_revised_model!$C$9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3</definedName>
    <definedName name="solver_rel1" localSheetId="3" hidden="1">3</definedName>
    <definedName name="solver_rel2" localSheetId="1" hidden="1">1</definedName>
    <definedName name="solver_rel2" localSheetId="3" hidden="1">1</definedName>
    <definedName name="solver_rel3" localSheetId="1" hidden="1">3</definedName>
    <definedName name="solver_rel3" localSheetId="3" hidden="1">3</definedName>
    <definedName name="solver_rhs1" localSheetId="1" hidden="1">Q2_model_solution!$D$12:$D$14</definedName>
    <definedName name="solver_rhs1" localSheetId="3" hidden="1">Q4_revised_model!$D$12:$D$14</definedName>
    <definedName name="solver_rhs2" localSheetId="1" hidden="1">Q2_model_solution!$D$15:$D$17</definedName>
    <definedName name="solver_rhs2" localSheetId="3" hidden="1">Q4_revised_model!$D$15:$D$17</definedName>
    <definedName name="solver_rhs3" localSheetId="1" hidden="1">Q2_model_solution!#REF!</definedName>
    <definedName name="solver_rhs3" localSheetId="3" hidden="1">Q4_revised_model!$D$18</definedName>
    <definedName name="solver_rlx" localSheetId="1" hidden="1">1</definedName>
    <definedName name="solver_rlx" localSheetId="3" hidden="1">1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2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100</definedName>
    <definedName name="solver_tim" localSheetId="3" hidden="1">100</definedName>
    <definedName name="solver_tol" localSheetId="1" hidden="1">0.05</definedName>
    <definedName name="solver_tol" localSheetId="3" hidden="1">0.05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62913"/>
</workbook>
</file>

<file path=xl/calcChain.xml><?xml version="1.0" encoding="utf-8"?>
<calcChain xmlns="http://schemas.openxmlformats.org/spreadsheetml/2006/main">
  <c r="K1" i="14" l="1"/>
  <c r="J4" i="14"/>
  <c r="K12" i="14" s="1"/>
  <c r="K5" i="14" l="1"/>
  <c r="K9" i="14"/>
  <c r="K13" i="14"/>
  <c r="K6" i="14"/>
  <c r="K10" i="14"/>
  <c r="K14" i="14"/>
  <c r="K7" i="14"/>
  <c r="K11" i="14"/>
  <c r="K15" i="14"/>
  <c r="K8" i="14"/>
  <c r="B17" i="11"/>
  <c r="B16" i="11"/>
  <c r="B15" i="11"/>
  <c r="B14" i="11"/>
  <c r="B13" i="11"/>
  <c r="B12" i="11"/>
  <c r="C9" i="11"/>
  <c r="B12" i="1"/>
  <c r="B14" i="1" l="1"/>
  <c r="B13" i="1"/>
  <c r="B18" i="1"/>
  <c r="C9" i="1"/>
  <c r="B17" i="1"/>
  <c r="B16" i="1"/>
  <c r="B15" i="1"/>
</calcChain>
</file>

<file path=xl/comments1.xml><?xml version="1.0" encoding="utf-8"?>
<comments xmlns="http://schemas.openxmlformats.org/spreadsheetml/2006/main">
  <authors>
    <author>Zinovy Radovilsky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<sst xmlns="http://schemas.openxmlformats.org/spreadsheetml/2006/main" count="193" uniqueCount="143">
  <si>
    <t>Supplier 1</t>
  </si>
  <si>
    <t>Supplier 2</t>
  </si>
  <si>
    <t>Supplier 3</t>
  </si>
  <si>
    <t>&lt;=</t>
  </si>
  <si>
    <t>&gt;=</t>
  </si>
  <si>
    <t>Inputs</t>
  </si>
  <si>
    <t>$B$23</t>
  </si>
  <si>
    <t>$B$12:$B$14,$B$21</t>
  </si>
  <si>
    <t>Pct increase</t>
  </si>
  <si>
    <t>$J$17</t>
  </si>
  <si>
    <t>$B$10:$B$12,$B$19</t>
  </si>
  <si>
    <t>Pct increase in reqts</t>
  </si>
  <si>
    <t>Cost</t>
  </si>
  <si>
    <t>Data for chart</t>
  </si>
  <si>
    <t>S1 =</t>
  </si>
  <si>
    <t xml:space="preserve">S2 = </t>
  </si>
  <si>
    <t>S3 =</t>
  </si>
  <si>
    <t>Value</t>
  </si>
  <si>
    <t>Cost per Valve</t>
  </si>
  <si>
    <t>% Small</t>
  </si>
  <si>
    <t>% Medium</t>
  </si>
  <si>
    <t>% Large</t>
  </si>
  <si>
    <t>Decision Variables</t>
  </si>
  <si>
    <t>Objective Function</t>
  </si>
  <si>
    <t>Constraints</t>
  </si>
  <si>
    <t>LHS</t>
  </si>
  <si>
    <t>RHS</t>
  </si>
  <si>
    <t>Variable Cells</t>
  </si>
  <si>
    <t>Cell</t>
  </si>
  <si>
    <t>Name</t>
  </si>
  <si>
    <t>Final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</si>
  <si>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</si>
  <si>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</si>
  <si>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</si>
  <si>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</si>
  <si>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</si>
  <si>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</si>
  <si>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</si>
  <si>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</si>
  <si>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</si>
  <si>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</si>
  <si>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S1 = Value</t>
  </si>
  <si>
    <t>S2 =  Value</t>
  </si>
  <si>
    <t>S3 = Value</t>
  </si>
  <si>
    <t>$D$18</t>
  </si>
  <si>
    <t>$C$9</t>
  </si>
  <si>
    <t>Supplier 3 value</t>
  </si>
  <si>
    <t>Suppliers</t>
  </si>
  <si>
    <t>Cost per valve</t>
  </si>
  <si>
    <t xml:space="preserve">Proportion of Small Valves </t>
  </si>
  <si>
    <t>Proportion of Medium Valves</t>
  </si>
  <si>
    <t>Proportion of Large Valves</t>
  </si>
  <si>
    <t>Decision variables:</t>
  </si>
  <si>
    <t>Objective function is to minimize total cost of supplies:</t>
  </si>
  <si>
    <t>0.40S1 + 0.30S2 + 0.20S3 &gt;= 300</t>
  </si>
  <si>
    <t>0.40S1 + 0.35S2 + 0.20S3 &gt;= 300</t>
  </si>
  <si>
    <t>0.20S1 + 0.35S2 + 0.60S3 &gt;= 400</t>
  </si>
  <si>
    <t>S1, S2, S3 &gt;= 0</t>
  </si>
  <si>
    <t>S1</t>
  </si>
  <si>
    <t>S2</t>
  </si>
  <si>
    <t>S3</t>
  </si>
  <si>
    <t>S1 &lt;= 500</t>
  </si>
  <si>
    <t>S2 &lt;= 500</t>
  </si>
  <si>
    <t>S3 &lt;= 500</t>
  </si>
  <si>
    <t>Minimize total costs, $</t>
  </si>
  <si>
    <t>Constraints:</t>
  </si>
  <si>
    <t>Non-negativity</t>
  </si>
  <si>
    <t>Quantity of valves purchased from Supplier 2</t>
  </si>
  <si>
    <t>Quantity of valves purchased from Supplier 3</t>
  </si>
  <si>
    <t>Number of purchased small valves at least 300</t>
  </si>
  <si>
    <t>Number of purchased medium valves at least 300</t>
  </si>
  <si>
    <t>Number of purchased large valves at least 400</t>
  </si>
  <si>
    <t xml:space="preserve">Purchased small valves &gt;= 300 </t>
  </si>
  <si>
    <t>Purchased large valves &gt;= 400</t>
  </si>
  <si>
    <t>Purchased medium valves &gt;= 300</t>
  </si>
  <si>
    <t>Quantity from Supplier 1 at most 500 valves</t>
  </si>
  <si>
    <t>Quantity from Supplier 2 at most 500 valves</t>
  </si>
  <si>
    <t>Quantity from Supplier 3 at most 500 valves</t>
  </si>
  <si>
    <t>Quantity purchased from Supplier 1</t>
  </si>
  <si>
    <t>Quantity purchased from Supplier 2</t>
  </si>
  <si>
    <t>Quantity purchased from Supplier 3</t>
  </si>
  <si>
    <t>Quantity from Supplier 1 &lt;= 500</t>
  </si>
  <si>
    <t>Quantity from Supplier 2 &lt;= 500</t>
  </si>
  <si>
    <t>Quantity from Supplier 3 &lt;= 500</t>
  </si>
  <si>
    <t>Supplier 3 &gt;= 350</t>
  </si>
  <si>
    <t xml:space="preserve">Quantity of valves purchased from Supplier 1 </t>
  </si>
  <si>
    <t>Min 280S1 + 200S2 + 180S3</t>
  </si>
  <si>
    <t>Question 1. Model Formulation</t>
  </si>
  <si>
    <t>The optimal solution of this problem is to purchase 225 valves from Supplier 1, 500 valves from Supplier 2,</t>
  </si>
  <si>
    <t xml:space="preserve">and 300 valves from Supplier 3 with a minimum total cost of $217,000. </t>
  </si>
  <si>
    <t>Question 2. Optimal Solution</t>
  </si>
  <si>
    <t>The spreadsheet model for the problem is presented above. We use Excel Solver to identify the optimal solution.</t>
  </si>
  <si>
    <t xml:space="preserve">medium, and large valves purchased. For example, based on the optimal solution, the number of small valves </t>
  </si>
  <si>
    <t>purchased will be: 0.4*225+0.3*500+0.2*300 = 90+150+60 = 300 small valves.</t>
  </si>
  <si>
    <t>Side note: By knowing the total number of valves purchased from each supplier, we can identify the number of small,</t>
  </si>
  <si>
    <t>$C$4</t>
  </si>
  <si>
    <t>$C$5</t>
  </si>
  <si>
    <t>$C$6</t>
  </si>
  <si>
    <t>$B$12</t>
  </si>
  <si>
    <t>Purchased small valves &gt;= 300  LHS</t>
  </si>
  <si>
    <t>$B$13</t>
  </si>
  <si>
    <t>Purchased medium valves &gt;= 300 LHS</t>
  </si>
  <si>
    <t>$B$14</t>
  </si>
  <si>
    <t>Purchased large valves &gt;= 400 LHS</t>
  </si>
  <si>
    <t>$B$15</t>
  </si>
  <si>
    <t>Quantity from Supplier 1 &lt;= 500 LHS</t>
  </si>
  <si>
    <t>$B$16</t>
  </si>
  <si>
    <t>Quantity from Supplier 2 &lt;= 500 LHS</t>
  </si>
  <si>
    <t>$B$17</t>
  </si>
  <si>
    <t>Quantity from Supplier 3 &lt;= 500 LHS</t>
  </si>
  <si>
    <t>Question 3. Sensitivity Report</t>
  </si>
  <si>
    <t xml:space="preserve">availability of valves, they would need to negotiate it with Supplier 2 with the Shadow Price of -26. </t>
  </si>
  <si>
    <t xml:space="preserve">affect the total cost (Shadow Price is equal to 0 for both suppliers).  </t>
  </si>
  <si>
    <t xml:space="preserve">For every negotiated unit above 500, for example, 501, the total cost will go down by $26 (-26). This  </t>
  </si>
  <si>
    <t xml:space="preserve">rate of the total cost decrease will be relevant all the way up to 500+409 = 909 units of valves. </t>
  </si>
  <si>
    <t>If the company negotiates with either Supplier 1 or Supplier 3 for the units increase above 500, it does not</t>
  </si>
  <si>
    <t>In this model, we added a constraint that the company would like to purchase at least 350 valves from Supplier 3,</t>
  </si>
  <si>
    <t xml:space="preserve">i.e., S3 &gt;= 350. </t>
  </si>
  <si>
    <t>The optimal solution using Excel Solver is shown in the spreadsheet. The company needs to purchase 200 valves from</t>
  </si>
  <si>
    <t xml:space="preserve">Supplier 1, 500 valves from Supplier 2, and 350 valves from Supplier 3, for the total cost of $219,000. Despite the fact </t>
  </si>
  <si>
    <t xml:space="preserve">that the unit valve cost for Supplier 3 is the lowest, the total cost for this revised model is $2,000 higher than that for </t>
  </si>
  <si>
    <t xml:space="preserve">the original model in Question 2, $217,000. </t>
  </si>
  <si>
    <t>The results of this analysis show that between  250 and 300, the number of  valves</t>
  </si>
  <si>
    <t xml:space="preserve">Using one-way sensitivity analysis for the RHS of the last constraint in the revised model (cell $D$18), we investigate </t>
  </si>
  <si>
    <t>Supplier 3 Valves</t>
  </si>
  <si>
    <t>Supplier 3 Valves (cell $D$18) values along side, output cell(s) along top</t>
  </si>
  <si>
    <t>Question 5. SolverTable Sensitivity Report</t>
  </si>
  <si>
    <t>Alternative Model Formulation</t>
  </si>
  <si>
    <t>Question 2 Comments</t>
  </si>
  <si>
    <t>Question 3 Comments</t>
  </si>
  <si>
    <t xml:space="preserve">a. According to the  Solver Sensitivity Report above, if Hayward Care would like to negotiate a higher </t>
  </si>
  <si>
    <t xml:space="preserve">b. According to the first table, in order to increase the optimal number of vales purchased from Supplier 1, </t>
  </si>
  <si>
    <t>the supplier's cost per valve should go down by more than $47.273, i.e., 280 - 47.273 = $232.72. in case of</t>
  </si>
  <si>
    <t>Question 4. Revised Model and Its Optimal Solution</t>
  </si>
  <si>
    <t>Question 4 Comments</t>
  </si>
  <si>
    <t>Question 5 Comments</t>
  </si>
  <si>
    <t>the effect on the optimal total cost of changing the number of valves from Supplier 3 from 250 to 350 units.</t>
  </si>
  <si>
    <t>purchased does not change the optimal total cost, which stays at $217,000.  We say that the optimal total cost</t>
  </si>
  <si>
    <t xml:space="preserve">and up to 350, the optimal total cost increases by $400 for each 10 valves, or $40 per valve added to the RHS </t>
  </si>
  <si>
    <t xml:space="preserve">of the constraint. So, the optimal total cost is sensitive to variations of the number of valve units from Supplier 3 </t>
  </si>
  <si>
    <t xml:space="preserve">between 300 and 350 units. </t>
  </si>
  <si>
    <t xml:space="preserve">is insensitive to variations of the number of valves between 250 and 300 from Supplier 3. However, above 300 </t>
  </si>
  <si>
    <t xml:space="preserve">the latter cost, the optimal number of units purchased from Supplier 1 will increase from 225 to 500 units.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</si>
</sst>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6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11"/>
      <name val="Calibri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i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0" borderId="0" xfId="0" applyBorder="1"/>
    <xf numFmtId="0" fontId="0" fillId="2" borderId="0" xfId="0" applyFill="1" applyAlignment="1">
      <alignment horizontal="right" textRotation="90"/>
    </xf>
    <xf numFmtId="0" fontId="5" fillId="0" borderId="0" xfId="0" applyFont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6" fillId="0" borderId="1" xfId="0" applyNumberFormat="1" applyFont="1" applyBorder="1"/>
    <xf numFmtId="0" fontId="3" fillId="0" borderId="1" xfId="0" applyNumberFormat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6" fontId="3" fillId="6" borderId="1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4" borderId="1" xfId="0" quotePrefix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0" xfId="0" applyNumberFormat="1"/>
    <xf numFmtId="4" fontId="7" fillId="3" borderId="1" xfId="0" applyNumberFormat="1" applyFont="1" applyFill="1" applyBorder="1" applyAlignment="1">
      <alignment horizontal="center"/>
    </xf>
    <xf numFmtId="4" fontId="0" fillId="0" borderId="7" xfId="0" applyNumberFormat="1" applyBorder="1"/>
    <xf numFmtId="4" fontId="0" fillId="0" borderId="6" xfId="0" applyNumberFormat="1" applyBorder="1"/>
    <xf numFmtId="4" fontId="0" fillId="0" borderId="8" xfId="0" applyNumberFormat="1" applyBorder="1"/>
    <xf numFmtId="0" fontId="0" fillId="0" borderId="11" xfId="0" applyBorder="1" applyAlignment="1">
      <alignment vertical="center" wrapText="1"/>
    </xf>
    <xf numFmtId="6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0" xfId="1" applyFont="1" applyBorder="1" applyAlignment="1">
      <alignment wrapText="1"/>
    </xf>
    <xf numFmtId="0" fontId="13" fillId="0" borderId="0" xfId="0" applyFont="1"/>
    <xf numFmtId="0" fontId="13" fillId="0" borderId="0" xfId="0" applyFont="1" applyBorder="1"/>
    <xf numFmtId="0" fontId="4" fillId="0" borderId="0" xfId="1" applyFont="1" applyFill="1" applyBorder="1" applyAlignment="1">
      <alignment wrapText="1"/>
    </xf>
    <xf numFmtId="0" fontId="13" fillId="0" borderId="0" xfId="1" applyFont="1" applyFill="1" applyBorder="1" applyAlignment="1">
      <alignment wrapText="1"/>
    </xf>
    <xf numFmtId="0" fontId="9" fillId="0" borderId="0" xfId="1" applyFont="1" applyBorder="1"/>
    <xf numFmtId="0" fontId="9" fillId="0" borderId="0" xfId="1" applyFont="1" applyFill="1" applyBorder="1"/>
    <xf numFmtId="0" fontId="9" fillId="0" borderId="0" xfId="1" applyFont="1" applyBorder="1" applyAlignment="1">
      <alignment horizontal="center"/>
    </xf>
    <xf numFmtId="0" fontId="11" fillId="0" borderId="0" xfId="1" applyFont="1" applyBorder="1"/>
    <xf numFmtId="0" fontId="1" fillId="0" borderId="0" xfId="1" applyBorder="1"/>
    <xf numFmtId="0" fontId="12" fillId="0" borderId="0" xfId="1" applyFont="1" applyBorder="1"/>
    <xf numFmtId="0" fontId="3" fillId="0" borderId="1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left"/>
    </xf>
    <xf numFmtId="0" fontId="3" fillId="0" borderId="14" xfId="0" applyFont="1" applyBorder="1"/>
    <xf numFmtId="0" fontId="3" fillId="0" borderId="15" xfId="0" applyFont="1" applyBorder="1"/>
    <xf numFmtId="0" fontId="2" fillId="0" borderId="16" xfId="0" applyFont="1" applyFill="1" applyBorder="1" applyAlignment="1">
      <alignment horizontal="left"/>
    </xf>
    <xf numFmtId="0" fontId="2" fillId="0" borderId="0" xfId="0" applyFont="1" applyBorder="1"/>
    <xf numFmtId="0" fontId="3" fillId="0" borderId="0" xfId="0" applyFont="1" applyBorder="1"/>
    <xf numFmtId="0" fontId="3" fillId="0" borderId="17" xfId="0" applyFont="1" applyBorder="1"/>
    <xf numFmtId="0" fontId="2" fillId="0" borderId="18" xfId="0" applyFont="1" applyFill="1" applyBorder="1" applyAlignment="1">
      <alignment horizontal="left"/>
    </xf>
    <xf numFmtId="0" fontId="3" fillId="0" borderId="19" xfId="0" applyFont="1" applyBorder="1"/>
    <xf numFmtId="0" fontId="3" fillId="0" borderId="12" xfId="0" applyFont="1" applyBorder="1"/>
    <xf numFmtId="0" fontId="4" fillId="0" borderId="16" xfId="0" applyFont="1" applyBorder="1"/>
    <xf numFmtId="0" fontId="0" fillId="0" borderId="17" xfId="0" applyBorder="1"/>
    <xf numFmtId="0" fontId="0" fillId="0" borderId="19" xfId="0" applyBorder="1"/>
    <xf numFmtId="0" fontId="0" fillId="0" borderId="12" xfId="0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4" fillId="0" borderId="18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19" xfId="0" applyFont="1" applyBorder="1"/>
    <xf numFmtId="0" fontId="2" fillId="0" borderId="12" xfId="0" applyFont="1" applyBorder="1"/>
    <xf numFmtId="0" fontId="4" fillId="0" borderId="15" xfId="0" applyFont="1" applyBorder="1"/>
    <xf numFmtId="0" fontId="4" fillId="0" borderId="17" xfId="0" applyFont="1" applyBorder="1"/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Q5_SolverTable_sensitivity!$K$1</c:f>
          <c:strCache>
            <c:ptCount val="1"/>
            <c:pt idx="0">
              <c:v>Sensitivity of $C$9 to Supplier 3 Valves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Q5_SolverTable_sensitivity!$A$5:$A$15</c:f>
              <c:numCache>
                <c:formatCode>General</c:formatCode>
                <c:ptCount val="1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  <c:pt idx="4">
                  <c:v>290</c:v>
                </c:pt>
                <c:pt idx="5">
                  <c:v>300</c:v>
                </c:pt>
                <c:pt idx="6">
                  <c:v>310</c:v>
                </c:pt>
                <c:pt idx="7">
                  <c:v>320</c:v>
                </c:pt>
                <c:pt idx="8">
                  <c:v>330</c:v>
                </c:pt>
                <c:pt idx="9">
                  <c:v>340</c:v>
                </c:pt>
                <c:pt idx="10">
                  <c:v>350</c:v>
                </c:pt>
              </c:numCache>
            </c:numRef>
          </c:cat>
          <c:val>
            <c:numRef>
              <c:f>Q5_SolverTable_sensitivity!$K$5:$K$15</c:f>
              <c:numCache>
                <c:formatCode>General</c:formatCode>
                <c:ptCount val="11"/>
                <c:pt idx="0">
                  <c:v>217000.00000000003</c:v>
                </c:pt>
                <c:pt idx="1">
                  <c:v>217000.00000000003</c:v>
                </c:pt>
                <c:pt idx="2">
                  <c:v>217000.00000000003</c:v>
                </c:pt>
                <c:pt idx="3">
                  <c:v>217000.00000000003</c:v>
                </c:pt>
                <c:pt idx="4">
                  <c:v>217000.00000000003</c:v>
                </c:pt>
                <c:pt idx="5">
                  <c:v>217000.00000000003</c:v>
                </c:pt>
                <c:pt idx="6">
                  <c:v>217400.00000000006</c:v>
                </c:pt>
                <c:pt idx="7">
                  <c:v>217800.00000000003</c:v>
                </c:pt>
                <c:pt idx="8">
                  <c:v>218200.00000000006</c:v>
                </c:pt>
                <c:pt idx="9">
                  <c:v>218600.00000000003</c:v>
                </c:pt>
                <c:pt idx="10">
                  <c:v>219000.00000000006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9-43FA-B5BA-1DBD1EE9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764256"/>
        <c:axId val="484774096"/>
      </c:lineChart>
      <c:catAx>
        <c:axId val="48476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Supplier 3 Valves ($D$18)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774096"/>
        <c:crosses val="autoZero"/>
        <c:auto val="1"/>
        <c:lblAlgn val="ctr"/>
        <c:lblOffset val="100"/>
        <c:noMultiLvlLbl val="0"/>
      </c:catAx>
      <c:valAx>
        <c:axId val="48477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76425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7</xdr:row>
      <xdr:rowOff>15240</xdr:rowOff>
    </xdr:from>
    <xdr:to>
      <xdr:col>6</xdr:col>
      <xdr:colOff>876300</xdr:colOff>
      <xdr:row>32</xdr:row>
      <xdr:rowOff>167640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BC6767-75AA-45AD-9B33-037FE2B5746B}"/>
                </a:ext>
              </a:extLst>
            </xdr:cNvPr>
            <xdr:cNvSpPr txBox="1"/>
          </xdr:nvSpPr>
          <xdr:spPr>
            <a:xfrm>
              <a:off x="5539740" y="1630680"/>
              <a:ext cx="4198620" cy="48158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Inputs: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– represents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upplier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i = 1,2,3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 –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represents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 = 1,2,3 (1=small, 2 = medium, 3 = large valves)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ij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percentage allocation of a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for valve type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minimal number of valves required for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maximum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number purchased from each Supplier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(MAX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=500)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 per valve for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endParaRPr lang="en-US" sz="11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  <a:endParaRPr lang="en-US">
                <a:effectLst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number of valves purchased from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(i=1,2,3)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to minimize total cost of valves: 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		</a:t>
              </a:r>
              <a:endParaRPr lang="en-US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Number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purchased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for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(j = 1,2,3):</a:t>
              </a:r>
              <a:endParaRPr lang="en-US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en-US">
                <a:effectLst/>
              </a:endParaRP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Quantity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from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each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at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most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valves: </a:t>
              </a: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for i = 1,2,3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Nonnegativity: </a:t>
              </a:r>
              <a:endParaRPr lang="en-US">
                <a:effectLst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≥ 0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3BC6767-75AA-45AD-9B33-037FE2B5746B}"/>
                </a:ext>
              </a:extLst>
            </xdr:cNvPr>
            <xdr:cNvSpPr txBox="1"/>
          </xdr:nvSpPr>
          <xdr:spPr>
            <a:xfrm>
              <a:off x="5539740" y="1630680"/>
              <a:ext cx="4198620" cy="48158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Inputs: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– represents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s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upplier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i = 1,2,3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 –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represents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 = 1,2,3 (1=small, 2 = medium, 3 = large valves)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ij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percentage allocation of a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for valve type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minimal number of valves required for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maximum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number purchased from each Supplier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(MAX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=500)</a:t>
              </a: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cost per valve for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endParaRPr lang="en-US" sz="1100" b="1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Decision variables:</a:t>
              </a:r>
              <a:endParaRPr lang="en-US">
                <a:effectLst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number of valves purchased from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 (i=1,2,3)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Objective to minimize total cost of valves: 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		</a:t>
              </a:r>
              <a:endParaRPr lang="en-US">
                <a:effectLst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^6▒〖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𝐶_𝑖 𝑆_𝑖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>
                <a:effectLst/>
              </a:endParaRPr>
            </a:p>
            <a:p>
              <a:r>
                <a:rPr lang="en-US" sz="1100" b="1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Number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purchased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valves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for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type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(j = 1,2,3):</a:t>
              </a:r>
              <a:endParaRPr lang="en-US">
                <a:effectLst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^6▒〖𝑎_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𝑆_𝑖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≥𝑀_𝑗</a:t>
              </a:r>
              <a:endParaRPr lang="en-US">
                <a:effectLst/>
              </a:endParaRP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Quantity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from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each supplier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at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most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MAX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valves: </a:t>
              </a:r>
            </a:p>
            <a:p>
              <a:r>
                <a:rPr lang="en-US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&lt;= MAX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for i = 1,2,3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Nonnegativity: </a:t>
              </a:r>
              <a:endParaRPr lang="en-US">
                <a:effectLst/>
              </a:endParaRPr>
            </a:p>
            <a:p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S</a:t>
              </a:r>
              <a:r>
                <a:rPr lang="en-US" sz="1100" i="1" baseline="-25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≥ 0</a:t>
              </a:r>
              <a:endParaRPr lang="en-US">
                <a:effectLst/>
              </a:endParaRPr>
            </a:p>
            <a:p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17</xdr:row>
      <xdr:rowOff>129540</xdr:rowOff>
    </xdr:from>
    <xdr:to>
      <xdr:col>2</xdr:col>
      <xdr:colOff>190500</xdr:colOff>
      <xdr:row>21</xdr:row>
      <xdr:rowOff>121920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15E3D82-F293-40AE-AB94-0EAE01208313}"/>
            </a:ext>
          </a:extLst>
        </xdr:cNvPr>
        <xdr:cNvCxnSpPr/>
      </xdr:nvCxnSpPr>
      <xdr:spPr>
        <a:xfrm flipV="1">
          <a:off x="914400" y="3238500"/>
          <a:ext cx="182880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15240</xdr:colOff>
      <xdr:row>3</xdr:row>
      <xdr:rowOff>53340</xdr:rowOff>
    </xdr:from>
    <xdr:to>
      <xdr:col>10</xdr:col>
      <xdr:colOff>15240</xdr:colOff>
      <xdr:row>18</xdr:row>
      <xdr:rowOff>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42B245C3-A7C7-45F0-869E-A28385AD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533400</xdr:colOff>
      <xdr:row>3</xdr:row>
      <xdr:rowOff>22860</xdr:rowOff>
    </xdr:from>
    <xdr:to>
      <xdr:col>15</xdr:col>
      <xdr:colOff>533400</xdr:colOff>
      <xdr:row>6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24C94E-AE68-4210-8470-C464F6A5A8F9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/>
  </sheetViews>
  <sheetFormatPr defaultRowHeight="14.4" x14ac:dyDescent="0.3"/>
  <cols>
    <col min="1" max="1" width="42.21875" customWidth="1"/>
    <col min="2" max="2" width="29.21875" customWidth="1"/>
    <col min="3" max="3" width="10.88671875" customWidth="1"/>
    <col min="4" max="4" width="12.5546875" customWidth="1"/>
    <col min="5" max="5" width="12.44140625" customWidth="1"/>
    <col min="6" max="6" width="13" customWidth="1"/>
    <col min="7" max="7" width="13.109375" customWidth="1"/>
  </cols>
  <sheetData>
    <row r="1" spans="1:7" ht="15" thickBot="1" x14ac:dyDescent="0.35">
      <c r="A1" s="34" t="s">
        <v>87</v>
      </c>
    </row>
    <row r="2" spans="1:7" ht="38.4" customHeight="1" thickBot="1" x14ac:dyDescent="0.35">
      <c r="C2" s="48" t="s">
        <v>47</v>
      </c>
      <c r="D2" s="49" t="s">
        <v>48</v>
      </c>
      <c r="E2" s="49" t="s">
        <v>49</v>
      </c>
      <c r="F2" s="49" t="s">
        <v>50</v>
      </c>
      <c r="G2" s="49" t="s">
        <v>51</v>
      </c>
    </row>
    <row r="3" spans="1:7" ht="15" thickBot="1" x14ac:dyDescent="0.35">
      <c r="C3" s="30" t="s">
        <v>0</v>
      </c>
      <c r="D3" s="31">
        <v>280</v>
      </c>
      <c r="E3" s="32">
        <v>0.4</v>
      </c>
      <c r="F3" s="32">
        <v>0.4</v>
      </c>
      <c r="G3" s="32">
        <v>0.2</v>
      </c>
    </row>
    <row r="4" spans="1:7" ht="15" thickBot="1" x14ac:dyDescent="0.35">
      <c r="C4" s="30" t="s">
        <v>1</v>
      </c>
      <c r="D4" s="31">
        <v>200</v>
      </c>
      <c r="E4" s="32">
        <v>0.3</v>
      </c>
      <c r="F4" s="32">
        <v>0.35</v>
      </c>
      <c r="G4" s="32">
        <v>0.35</v>
      </c>
    </row>
    <row r="5" spans="1:7" ht="15" thickBot="1" x14ac:dyDescent="0.35">
      <c r="C5" s="30" t="s">
        <v>2</v>
      </c>
      <c r="D5" s="31">
        <v>180</v>
      </c>
      <c r="E5" s="32">
        <v>0.2</v>
      </c>
      <c r="F5" s="32">
        <v>0.2</v>
      </c>
      <c r="G5" s="32">
        <v>0.6</v>
      </c>
    </row>
    <row r="7" spans="1:7" x14ac:dyDescent="0.3">
      <c r="A7" s="35" t="s">
        <v>52</v>
      </c>
      <c r="B7" s="4"/>
      <c r="C7" s="50" t="s">
        <v>127</v>
      </c>
    </row>
    <row r="8" spans="1:7" ht="13.8" customHeight="1" x14ac:dyDescent="0.3">
      <c r="A8" s="33" t="s">
        <v>85</v>
      </c>
      <c r="B8" s="40" t="s">
        <v>58</v>
      </c>
      <c r="C8" s="4"/>
    </row>
    <row r="9" spans="1:7" ht="13.8" customHeight="1" x14ac:dyDescent="0.3">
      <c r="A9" s="33" t="s">
        <v>67</v>
      </c>
      <c r="B9" s="40" t="s">
        <v>59</v>
      </c>
      <c r="C9" s="4"/>
    </row>
    <row r="10" spans="1:7" ht="13.8" customHeight="1" x14ac:dyDescent="0.3">
      <c r="A10" s="33" t="s">
        <v>68</v>
      </c>
      <c r="B10" s="40" t="s">
        <v>60</v>
      </c>
      <c r="C10" s="4"/>
    </row>
    <row r="11" spans="1:7" ht="11.4" customHeight="1" x14ac:dyDescent="0.3"/>
    <row r="12" spans="1:7" ht="29.4" customHeight="1" x14ac:dyDescent="0.3">
      <c r="A12" s="37" t="s">
        <v>53</v>
      </c>
      <c r="B12" s="36" t="s">
        <v>86</v>
      </c>
    </row>
    <row r="13" spans="1:7" ht="11.4" customHeight="1" x14ac:dyDescent="0.3"/>
    <row r="14" spans="1:7" x14ac:dyDescent="0.3">
      <c r="A14" s="34" t="s">
        <v>65</v>
      </c>
      <c r="B14" s="4"/>
      <c r="C14" s="4"/>
    </row>
    <row r="15" spans="1:7" x14ac:dyDescent="0.3">
      <c r="A15" s="38" t="s">
        <v>69</v>
      </c>
      <c r="B15" s="38" t="s">
        <v>54</v>
      </c>
      <c r="C15" s="43"/>
    </row>
    <row r="16" spans="1:7" x14ac:dyDescent="0.3">
      <c r="A16" s="38" t="s">
        <v>70</v>
      </c>
      <c r="B16" s="39" t="s">
        <v>55</v>
      </c>
      <c r="C16" s="41"/>
    </row>
    <row r="17" spans="1:3" x14ac:dyDescent="0.3">
      <c r="A17" s="38" t="s">
        <v>71</v>
      </c>
      <c r="B17" s="39" t="s">
        <v>56</v>
      </c>
      <c r="C17" s="41"/>
    </row>
    <row r="18" spans="1:3" x14ac:dyDescent="0.3">
      <c r="A18" s="39" t="s">
        <v>75</v>
      </c>
      <c r="B18" s="39" t="s">
        <v>61</v>
      </c>
      <c r="C18" s="42"/>
    </row>
    <row r="19" spans="1:3" x14ac:dyDescent="0.3">
      <c r="A19" s="39" t="s">
        <v>76</v>
      </c>
      <c r="B19" s="39" t="s">
        <v>62</v>
      </c>
      <c r="C19" s="42"/>
    </row>
    <row r="20" spans="1:3" x14ac:dyDescent="0.3">
      <c r="A20" s="39" t="s">
        <v>77</v>
      </c>
      <c r="B20" s="39" t="s">
        <v>63</v>
      </c>
      <c r="C20" s="4"/>
    </row>
    <row r="21" spans="1:3" x14ac:dyDescent="0.3">
      <c r="A21" s="39" t="s">
        <v>66</v>
      </c>
      <c r="B21" s="39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workbookViewId="0"/>
  </sheetViews>
  <sheetFormatPr defaultColWidth="9.109375" defaultRowHeight="14.4" x14ac:dyDescent="0.3"/>
  <cols>
    <col min="1" max="1" width="29.5546875" style="1" customWidth="1"/>
    <col min="2" max="2" width="6.88671875" style="1" customWidth="1"/>
    <col min="3" max="3" width="11.21875" style="1" customWidth="1"/>
    <col min="4" max="4" width="13" style="1" customWidth="1"/>
    <col min="5" max="7" width="9.109375" style="1"/>
    <col min="8" max="8" width="14" style="1" customWidth="1"/>
    <col min="9" max="9" width="9.109375" style="1" customWidth="1"/>
    <col min="10" max="16384" width="9.109375" style="1"/>
  </cols>
  <sheetData>
    <row r="1" spans="1:7" x14ac:dyDescent="0.3">
      <c r="A1" s="47" t="s">
        <v>90</v>
      </c>
      <c r="B1" s="7"/>
      <c r="C1" s="7"/>
      <c r="D1" s="7"/>
      <c r="E1" s="7"/>
      <c r="F1" s="7"/>
      <c r="G1" s="7"/>
    </row>
    <row r="2" spans="1:7" x14ac:dyDescent="0.3">
      <c r="A2" s="8"/>
      <c r="B2" s="8"/>
      <c r="C2" s="7"/>
      <c r="D2" s="7"/>
      <c r="E2" s="9" t="s">
        <v>5</v>
      </c>
      <c r="F2" s="7"/>
      <c r="G2" s="7"/>
    </row>
    <row r="3" spans="1:7" x14ac:dyDescent="0.3">
      <c r="A3" s="10" t="s">
        <v>22</v>
      </c>
      <c r="B3" s="8"/>
      <c r="C3" s="9" t="s">
        <v>17</v>
      </c>
      <c r="D3" s="7" t="s">
        <v>18</v>
      </c>
      <c r="E3" s="7" t="s">
        <v>19</v>
      </c>
      <c r="F3" s="7" t="s">
        <v>20</v>
      </c>
      <c r="G3" s="7" t="s">
        <v>21</v>
      </c>
    </row>
    <row r="4" spans="1:7" x14ac:dyDescent="0.3">
      <c r="A4" s="11" t="s">
        <v>78</v>
      </c>
      <c r="B4" s="11" t="s">
        <v>14</v>
      </c>
      <c r="C4" s="12">
        <v>225.00000000000017</v>
      </c>
      <c r="D4" s="13">
        <v>280</v>
      </c>
      <c r="E4" s="14">
        <v>0.4</v>
      </c>
      <c r="F4" s="14">
        <v>0.4</v>
      </c>
      <c r="G4" s="14">
        <v>0.2</v>
      </c>
    </row>
    <row r="5" spans="1:7" x14ac:dyDescent="0.3">
      <c r="A5" s="11" t="s">
        <v>79</v>
      </c>
      <c r="B5" s="11" t="s">
        <v>15</v>
      </c>
      <c r="C5" s="12">
        <v>500</v>
      </c>
      <c r="D5" s="13">
        <v>200</v>
      </c>
      <c r="E5" s="14">
        <v>0.3</v>
      </c>
      <c r="F5" s="14">
        <v>0.35</v>
      </c>
      <c r="G5" s="14">
        <v>0.35</v>
      </c>
    </row>
    <row r="6" spans="1:7" x14ac:dyDescent="0.3">
      <c r="A6" s="11" t="s">
        <v>80</v>
      </c>
      <c r="B6" s="11" t="s">
        <v>16</v>
      </c>
      <c r="C6" s="12">
        <v>300</v>
      </c>
      <c r="D6" s="13">
        <v>180</v>
      </c>
      <c r="E6" s="14">
        <v>0.2</v>
      </c>
      <c r="F6" s="14">
        <v>0.2</v>
      </c>
      <c r="G6" s="14">
        <v>0.6</v>
      </c>
    </row>
    <row r="7" spans="1:7" x14ac:dyDescent="0.3">
      <c r="A7" s="7"/>
      <c r="B7" s="7"/>
      <c r="C7" s="9"/>
      <c r="D7" s="9"/>
      <c r="E7" s="9"/>
      <c r="F7" s="9"/>
      <c r="G7" s="9"/>
    </row>
    <row r="8" spans="1:7" x14ac:dyDescent="0.3">
      <c r="A8" s="15" t="s">
        <v>23</v>
      </c>
      <c r="B8" s="7"/>
      <c r="C8" s="9"/>
      <c r="D8" s="9"/>
      <c r="E8" s="9"/>
      <c r="F8" s="9"/>
      <c r="G8" s="9"/>
    </row>
    <row r="9" spans="1:7" x14ac:dyDescent="0.3">
      <c r="A9" s="16" t="s">
        <v>64</v>
      </c>
      <c r="B9" s="17"/>
      <c r="C9" s="26">
        <f>SUMPRODUCT(D4:D6*C4:C6)</f>
        <v>217000.00000000006</v>
      </c>
      <c r="D9" s="9"/>
      <c r="E9" s="9"/>
      <c r="F9" s="9"/>
      <c r="G9" s="9"/>
    </row>
    <row r="10" spans="1:7" x14ac:dyDescent="0.3">
      <c r="A10" s="16"/>
      <c r="B10" s="17"/>
      <c r="C10" s="9"/>
      <c r="D10" s="9"/>
      <c r="E10" s="9"/>
      <c r="F10" s="9"/>
      <c r="G10" s="9"/>
    </row>
    <row r="11" spans="1:7" x14ac:dyDescent="0.3">
      <c r="A11" s="18" t="s">
        <v>24</v>
      </c>
      <c r="B11" s="19" t="s">
        <v>25</v>
      </c>
      <c r="C11" s="20"/>
      <c r="D11" s="20" t="s">
        <v>26</v>
      </c>
      <c r="E11" s="9"/>
      <c r="F11" s="9"/>
      <c r="G11" s="9"/>
    </row>
    <row r="12" spans="1:7" x14ac:dyDescent="0.3">
      <c r="A12" s="16" t="s">
        <v>72</v>
      </c>
      <c r="B12" s="21">
        <f>SUMPRODUCT(E4:E6*C4:C6)</f>
        <v>300.00000000000006</v>
      </c>
      <c r="C12" s="9" t="s">
        <v>4</v>
      </c>
      <c r="D12" s="22">
        <v>300</v>
      </c>
      <c r="E12" s="9"/>
      <c r="F12" s="9"/>
      <c r="G12" s="9"/>
    </row>
    <row r="13" spans="1:7" x14ac:dyDescent="0.3">
      <c r="A13" s="16" t="s">
        <v>74</v>
      </c>
      <c r="B13" s="22">
        <f>SUMPRODUCT(F4:F6*C4:C6)</f>
        <v>325.00000000000006</v>
      </c>
      <c r="C13" s="9" t="s">
        <v>4</v>
      </c>
      <c r="D13" s="22">
        <v>300</v>
      </c>
      <c r="E13" s="9"/>
      <c r="F13" s="9"/>
      <c r="G13" s="7"/>
    </row>
    <row r="14" spans="1:7" x14ac:dyDescent="0.3">
      <c r="A14" s="16" t="s">
        <v>73</v>
      </c>
      <c r="B14" s="22">
        <f>SUMPRODUCT(G4:G6*C4:C6)</f>
        <v>400</v>
      </c>
      <c r="C14" s="9" t="s">
        <v>4</v>
      </c>
      <c r="D14" s="22">
        <v>400</v>
      </c>
      <c r="E14" s="9"/>
      <c r="F14" s="9"/>
      <c r="G14" s="7"/>
    </row>
    <row r="15" spans="1:7" x14ac:dyDescent="0.3">
      <c r="A15" s="16" t="s">
        <v>81</v>
      </c>
      <c r="B15" s="22">
        <f>C4</f>
        <v>225.00000000000017</v>
      </c>
      <c r="C15" s="9" t="s">
        <v>3</v>
      </c>
      <c r="D15" s="22">
        <v>500</v>
      </c>
      <c r="E15" s="9"/>
      <c r="F15" s="9"/>
      <c r="G15" s="7"/>
    </row>
    <row r="16" spans="1:7" x14ac:dyDescent="0.3">
      <c r="A16" s="16" t="s">
        <v>82</v>
      </c>
      <c r="B16" s="22">
        <f>C5</f>
        <v>500</v>
      </c>
      <c r="C16" s="9" t="s">
        <v>3</v>
      </c>
      <c r="D16" s="22">
        <v>500</v>
      </c>
      <c r="E16" s="9"/>
      <c r="F16" s="9"/>
      <c r="G16" s="7"/>
    </row>
    <row r="17" spans="1:8" x14ac:dyDescent="0.3">
      <c r="A17" s="16" t="s">
        <v>83</v>
      </c>
      <c r="B17" s="22">
        <f>C6</f>
        <v>300</v>
      </c>
      <c r="C17" s="9" t="s">
        <v>3</v>
      </c>
      <c r="D17" s="22">
        <v>500</v>
      </c>
      <c r="E17" s="9"/>
      <c r="F17" s="9"/>
      <c r="G17" s="7"/>
    </row>
    <row r="19" spans="1:8" ht="15" thickBot="1" x14ac:dyDescent="0.35">
      <c r="A19" s="47" t="s">
        <v>128</v>
      </c>
    </row>
    <row r="20" spans="1:8" x14ac:dyDescent="0.3">
      <c r="A20" s="51" t="s">
        <v>91</v>
      </c>
      <c r="B20" s="52"/>
      <c r="C20" s="52"/>
      <c r="D20" s="52"/>
      <c r="E20" s="52"/>
      <c r="F20" s="52"/>
      <c r="G20" s="52"/>
      <c r="H20" s="53"/>
    </row>
    <row r="21" spans="1:8" x14ac:dyDescent="0.3">
      <c r="A21" s="54" t="s">
        <v>88</v>
      </c>
      <c r="B21" s="55"/>
      <c r="C21" s="55"/>
      <c r="D21" s="55"/>
      <c r="E21" s="55"/>
      <c r="F21" s="55"/>
      <c r="G21" s="55"/>
      <c r="H21" s="57"/>
    </row>
    <row r="22" spans="1:8" x14ac:dyDescent="0.3">
      <c r="A22" s="54" t="s">
        <v>89</v>
      </c>
      <c r="B22" s="55"/>
      <c r="C22" s="55"/>
      <c r="D22" s="55"/>
      <c r="E22" s="55"/>
      <c r="F22" s="55"/>
      <c r="G22" s="55"/>
      <c r="H22" s="57"/>
    </row>
    <row r="23" spans="1:8" x14ac:dyDescent="0.3">
      <c r="A23" s="54" t="s">
        <v>94</v>
      </c>
      <c r="B23" s="56"/>
      <c r="C23" s="56"/>
      <c r="D23" s="56"/>
      <c r="E23" s="56"/>
      <c r="F23" s="56"/>
      <c r="G23" s="56"/>
      <c r="H23" s="57"/>
    </row>
    <row r="24" spans="1:8" x14ac:dyDescent="0.3">
      <c r="A24" s="54" t="s">
        <v>92</v>
      </c>
      <c r="B24" s="56"/>
      <c r="C24" s="56"/>
      <c r="D24" s="56"/>
      <c r="E24" s="56"/>
      <c r="F24" s="56"/>
      <c r="G24" s="56"/>
      <c r="H24" s="57"/>
    </row>
    <row r="25" spans="1:8" ht="15" thickBot="1" x14ac:dyDescent="0.35">
      <c r="A25" s="58" t="s">
        <v>93</v>
      </c>
      <c r="B25" s="59"/>
      <c r="C25" s="59"/>
      <c r="D25" s="59"/>
      <c r="E25" s="59"/>
      <c r="F25" s="59"/>
      <c r="G25" s="59"/>
      <c r="H25" s="60"/>
    </row>
  </sheetData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&amp;CProblem 2.16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workbookViewId="0"/>
  </sheetViews>
  <sheetFormatPr defaultRowHeight="14.4" x14ac:dyDescent="0.3"/>
  <cols>
    <col min="1" max="1" width="2.33203125" customWidth="1"/>
    <col min="2" max="2" width="6.109375" bestFit="1" customWidth="1"/>
    <col min="3" max="3" width="31.6640625" bestFit="1" customWidth="1"/>
    <col min="4" max="4" width="5.77734375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34" t="s">
        <v>110</v>
      </c>
    </row>
    <row r="3" spans="1:8" ht="15" thickBot="1" x14ac:dyDescent="0.35">
      <c r="A3" t="s">
        <v>27</v>
      </c>
    </row>
    <row r="4" spans="1:8" x14ac:dyDescent="0.3">
      <c r="B4" s="45"/>
      <c r="C4" s="45"/>
      <c r="D4" s="45" t="s">
        <v>30</v>
      </c>
      <c r="E4" s="45" t="s">
        <v>31</v>
      </c>
      <c r="F4" s="45" t="s">
        <v>32</v>
      </c>
      <c r="G4" s="45" t="s">
        <v>34</v>
      </c>
      <c r="H4" s="45" t="s">
        <v>34</v>
      </c>
    </row>
    <row r="5" spans="1:8" ht="15" thickBot="1" x14ac:dyDescent="0.35">
      <c r="B5" s="46" t="s">
        <v>28</v>
      </c>
      <c r="C5" s="46" t="s">
        <v>29</v>
      </c>
      <c r="D5" s="46" t="s">
        <v>17</v>
      </c>
      <c r="E5" s="46" t="s">
        <v>12</v>
      </c>
      <c r="F5" s="46" t="s">
        <v>33</v>
      </c>
      <c r="G5" s="46" t="s">
        <v>35</v>
      </c>
      <c r="H5" s="46" t="s">
        <v>36</v>
      </c>
    </row>
    <row r="6" spans="1:8" x14ac:dyDescent="0.3">
      <c r="B6" s="23" t="s">
        <v>95</v>
      </c>
      <c r="C6" s="23" t="s">
        <v>41</v>
      </c>
      <c r="D6" s="23">
        <v>225.00000000000017</v>
      </c>
      <c r="E6" s="23">
        <v>0</v>
      </c>
      <c r="F6" s="23">
        <v>280</v>
      </c>
      <c r="G6" s="23">
        <v>80.000000000000185</v>
      </c>
      <c r="H6" s="23">
        <v>47.272727272727181</v>
      </c>
    </row>
    <row r="7" spans="1:8" x14ac:dyDescent="0.3">
      <c r="B7" s="23" t="s">
        <v>96</v>
      </c>
      <c r="C7" s="23" t="s">
        <v>42</v>
      </c>
      <c r="D7" s="23">
        <v>500</v>
      </c>
      <c r="E7" s="23">
        <v>0</v>
      </c>
      <c r="F7" s="23">
        <v>200</v>
      </c>
      <c r="G7" s="23">
        <v>25.999999999999929</v>
      </c>
      <c r="H7" s="23">
        <v>1E+30</v>
      </c>
    </row>
    <row r="8" spans="1:8" ht="15" thickBot="1" x14ac:dyDescent="0.35">
      <c r="B8" s="24" t="s">
        <v>97</v>
      </c>
      <c r="C8" s="24" t="s">
        <v>43</v>
      </c>
      <c r="D8" s="24">
        <v>300</v>
      </c>
      <c r="E8" s="24">
        <v>0</v>
      </c>
      <c r="F8" s="24">
        <v>180</v>
      </c>
      <c r="G8" s="24">
        <v>659.99999999999943</v>
      </c>
      <c r="H8" s="24">
        <v>40.000000000000085</v>
      </c>
    </row>
    <row r="10" spans="1:8" ht="15" thickBot="1" x14ac:dyDescent="0.35">
      <c r="A10" t="s">
        <v>24</v>
      </c>
    </row>
    <row r="11" spans="1:8" x14ac:dyDescent="0.3">
      <c r="B11" s="45"/>
      <c r="C11" s="45"/>
      <c r="D11" s="45" t="s">
        <v>30</v>
      </c>
      <c r="E11" s="45" t="s">
        <v>37</v>
      </c>
      <c r="F11" s="45" t="s">
        <v>39</v>
      </c>
      <c r="G11" s="45" t="s">
        <v>34</v>
      </c>
      <c r="H11" s="45" t="s">
        <v>34</v>
      </c>
    </row>
    <row r="12" spans="1:8" ht="15" thickBot="1" x14ac:dyDescent="0.35">
      <c r="B12" s="46" t="s">
        <v>28</v>
      </c>
      <c r="C12" s="46" t="s">
        <v>29</v>
      </c>
      <c r="D12" s="46" t="s">
        <v>17</v>
      </c>
      <c r="E12" s="46" t="s">
        <v>38</v>
      </c>
      <c r="F12" s="46" t="s">
        <v>40</v>
      </c>
      <c r="G12" s="46" t="s">
        <v>35</v>
      </c>
      <c r="H12" s="46" t="s">
        <v>36</v>
      </c>
    </row>
    <row r="13" spans="1:8" x14ac:dyDescent="0.3">
      <c r="B13" s="23" t="s">
        <v>98</v>
      </c>
      <c r="C13" s="23" t="s">
        <v>99</v>
      </c>
      <c r="D13" s="23">
        <v>300.00000000000006</v>
      </c>
      <c r="E13" s="23">
        <v>659.99999999999977</v>
      </c>
      <c r="F13" s="23">
        <v>300</v>
      </c>
      <c r="G13" s="23">
        <v>91.666666666666629</v>
      </c>
      <c r="H13" s="23">
        <v>25.000000000000021</v>
      </c>
    </row>
    <row r="14" spans="1:8" x14ac:dyDescent="0.3">
      <c r="B14" s="23" t="s">
        <v>100</v>
      </c>
      <c r="C14" s="23" t="s">
        <v>101</v>
      </c>
      <c r="D14" s="23">
        <v>325.00000000000006</v>
      </c>
      <c r="E14" s="23">
        <v>0</v>
      </c>
      <c r="F14" s="23">
        <v>300</v>
      </c>
      <c r="G14" s="23">
        <v>25.000000000000028</v>
      </c>
      <c r="H14" s="23">
        <v>1E+30</v>
      </c>
    </row>
    <row r="15" spans="1:8" x14ac:dyDescent="0.3">
      <c r="B15" s="23" t="s">
        <v>102</v>
      </c>
      <c r="C15" s="23" t="s">
        <v>103</v>
      </c>
      <c r="D15" s="23">
        <v>400</v>
      </c>
      <c r="E15" s="23">
        <v>80.000000000000171</v>
      </c>
      <c r="F15" s="23">
        <v>400</v>
      </c>
      <c r="G15" s="23">
        <v>99.999999999999972</v>
      </c>
      <c r="H15" s="23">
        <v>150</v>
      </c>
    </row>
    <row r="16" spans="1:8" x14ac:dyDescent="0.3">
      <c r="B16" s="23" t="s">
        <v>104</v>
      </c>
      <c r="C16" s="23" t="s">
        <v>105</v>
      </c>
      <c r="D16" s="23">
        <v>225.00000000000017</v>
      </c>
      <c r="E16" s="23">
        <v>0</v>
      </c>
      <c r="F16" s="23">
        <v>500</v>
      </c>
      <c r="G16" s="23">
        <v>1E+30</v>
      </c>
      <c r="H16" s="23">
        <v>274.99999999999983</v>
      </c>
    </row>
    <row r="17" spans="2:9" x14ac:dyDescent="0.3">
      <c r="B17" s="23" t="s">
        <v>106</v>
      </c>
      <c r="C17" s="23" t="s">
        <v>107</v>
      </c>
      <c r="D17" s="23">
        <v>500</v>
      </c>
      <c r="E17" s="23">
        <v>-25.999999999999929</v>
      </c>
      <c r="F17" s="23">
        <v>500</v>
      </c>
      <c r="G17" s="23">
        <v>409.09090909090969</v>
      </c>
      <c r="H17" s="23">
        <v>499.99999999999955</v>
      </c>
    </row>
    <row r="18" spans="2:9" ht="15" thickBot="1" x14ac:dyDescent="0.35">
      <c r="B18" s="24" t="s">
        <v>108</v>
      </c>
      <c r="C18" s="24" t="s">
        <v>109</v>
      </c>
      <c r="D18" s="24">
        <v>300</v>
      </c>
      <c r="E18" s="24">
        <v>0</v>
      </c>
      <c r="F18" s="24">
        <v>500</v>
      </c>
      <c r="G18" s="24">
        <v>1E+30</v>
      </c>
      <c r="H18" s="24">
        <v>199.99999999999994</v>
      </c>
    </row>
    <row r="20" spans="2:9" ht="15" thickBot="1" x14ac:dyDescent="0.35">
      <c r="B20" s="34" t="s">
        <v>129</v>
      </c>
    </row>
    <row r="21" spans="2:9" x14ac:dyDescent="0.3">
      <c r="B21" s="66" t="s">
        <v>130</v>
      </c>
      <c r="C21" s="67"/>
      <c r="D21" s="67"/>
      <c r="E21" s="67"/>
      <c r="F21" s="67"/>
      <c r="G21" s="67"/>
      <c r="H21" s="67"/>
      <c r="I21" s="68"/>
    </row>
    <row r="22" spans="2:9" x14ac:dyDescent="0.3">
      <c r="B22" s="61" t="s">
        <v>111</v>
      </c>
      <c r="C22" s="65"/>
      <c r="D22" s="65"/>
      <c r="E22" s="65"/>
      <c r="F22" s="65"/>
      <c r="G22" s="65"/>
      <c r="H22" s="65"/>
      <c r="I22" s="62"/>
    </row>
    <row r="23" spans="2:9" x14ac:dyDescent="0.3">
      <c r="B23" s="61" t="s">
        <v>113</v>
      </c>
      <c r="C23" s="65"/>
      <c r="D23" s="65"/>
      <c r="E23" s="65"/>
      <c r="F23" s="65"/>
      <c r="G23" s="65"/>
      <c r="H23" s="65"/>
      <c r="I23" s="62"/>
    </row>
    <row r="24" spans="2:9" x14ac:dyDescent="0.3">
      <c r="B24" s="61" t="s">
        <v>114</v>
      </c>
      <c r="C24" s="65"/>
      <c r="D24" s="65"/>
      <c r="E24" s="65"/>
      <c r="F24" s="65"/>
      <c r="G24" s="65"/>
      <c r="H24" s="65"/>
      <c r="I24" s="62"/>
    </row>
    <row r="25" spans="2:9" x14ac:dyDescent="0.3">
      <c r="B25" s="61" t="s">
        <v>115</v>
      </c>
      <c r="C25" s="65"/>
      <c r="D25" s="65"/>
      <c r="E25" s="65"/>
      <c r="F25" s="65"/>
      <c r="G25" s="65"/>
      <c r="H25" s="65"/>
      <c r="I25" s="62"/>
    </row>
    <row r="26" spans="2:9" x14ac:dyDescent="0.3">
      <c r="B26" s="61" t="s">
        <v>112</v>
      </c>
      <c r="C26" s="4"/>
      <c r="D26" s="4"/>
      <c r="E26" s="4"/>
      <c r="F26" s="4"/>
      <c r="G26" s="4"/>
      <c r="H26" s="4"/>
      <c r="I26" s="62"/>
    </row>
    <row r="27" spans="2:9" x14ac:dyDescent="0.3">
      <c r="B27" s="69"/>
      <c r="C27" s="4"/>
      <c r="D27" s="4"/>
      <c r="E27" s="4"/>
      <c r="F27" s="4"/>
      <c r="G27" s="4"/>
      <c r="H27" s="4"/>
      <c r="I27" s="62"/>
    </row>
    <row r="28" spans="2:9" x14ac:dyDescent="0.3">
      <c r="B28" s="61" t="s">
        <v>131</v>
      </c>
      <c r="C28" s="4"/>
      <c r="D28" s="4"/>
      <c r="E28" s="4"/>
      <c r="F28" s="4"/>
      <c r="G28" s="4"/>
      <c r="H28" s="4"/>
      <c r="I28" s="62"/>
    </row>
    <row r="29" spans="2:9" x14ac:dyDescent="0.3">
      <c r="B29" s="61" t="s">
        <v>132</v>
      </c>
      <c r="C29" s="4"/>
      <c r="D29" s="4"/>
      <c r="E29" s="4"/>
      <c r="F29" s="4"/>
      <c r="G29" s="4"/>
      <c r="H29" s="4"/>
      <c r="I29" s="62"/>
    </row>
    <row r="30" spans="2:9" ht="15" thickBot="1" x14ac:dyDescent="0.35">
      <c r="B30" s="70" t="s">
        <v>142</v>
      </c>
      <c r="C30" s="63"/>
      <c r="D30" s="63"/>
      <c r="E30" s="63"/>
      <c r="F30" s="63"/>
      <c r="G30" s="63"/>
      <c r="H30" s="63"/>
      <c r="I30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6"/>
  <sheetViews>
    <sheetView workbookViewId="0"/>
  </sheetViews>
  <sheetFormatPr defaultColWidth="9.109375" defaultRowHeight="14.4" x14ac:dyDescent="0.3"/>
  <cols>
    <col min="1" max="1" width="30.33203125" style="1" customWidth="1"/>
    <col min="2" max="2" width="6.88671875" style="1" customWidth="1"/>
    <col min="3" max="3" width="11.21875" style="1" customWidth="1"/>
    <col min="4" max="4" width="13" style="1" customWidth="1"/>
    <col min="5" max="7" width="9.109375" style="1"/>
    <col min="8" max="8" width="14.21875" style="1" customWidth="1"/>
    <col min="9" max="16384" width="9.109375" style="1"/>
  </cols>
  <sheetData>
    <row r="1" spans="1:7" x14ac:dyDescent="0.3">
      <c r="A1" s="47" t="s">
        <v>133</v>
      </c>
      <c r="B1" s="7"/>
      <c r="C1" s="7"/>
      <c r="D1" s="7"/>
      <c r="E1" s="7"/>
      <c r="F1" s="7"/>
      <c r="G1" s="7"/>
    </row>
    <row r="2" spans="1:7" x14ac:dyDescent="0.3">
      <c r="A2" s="8"/>
      <c r="B2" s="8"/>
      <c r="C2" s="7"/>
      <c r="D2" s="7"/>
      <c r="E2" s="9" t="s">
        <v>5</v>
      </c>
      <c r="F2" s="7"/>
      <c r="G2" s="7"/>
    </row>
    <row r="3" spans="1:7" x14ac:dyDescent="0.3">
      <c r="A3" s="10" t="s">
        <v>22</v>
      </c>
      <c r="B3" s="8"/>
      <c r="C3" s="9" t="s">
        <v>17</v>
      </c>
      <c r="D3" s="7" t="s">
        <v>18</v>
      </c>
      <c r="E3" s="7" t="s">
        <v>19</v>
      </c>
      <c r="F3" s="7" t="s">
        <v>20</v>
      </c>
      <c r="G3" s="7" t="s">
        <v>21</v>
      </c>
    </row>
    <row r="4" spans="1:7" x14ac:dyDescent="0.3">
      <c r="A4" s="11" t="s">
        <v>78</v>
      </c>
      <c r="B4" s="11" t="s">
        <v>14</v>
      </c>
      <c r="C4" s="12">
        <v>200</v>
      </c>
      <c r="D4" s="13">
        <v>280</v>
      </c>
      <c r="E4" s="14">
        <v>0.4</v>
      </c>
      <c r="F4" s="14">
        <v>0.4</v>
      </c>
      <c r="G4" s="14">
        <v>0.2</v>
      </c>
    </row>
    <row r="5" spans="1:7" x14ac:dyDescent="0.3">
      <c r="A5" s="11" t="s">
        <v>79</v>
      </c>
      <c r="B5" s="11" t="s">
        <v>15</v>
      </c>
      <c r="C5" s="12">
        <v>500</v>
      </c>
      <c r="D5" s="13">
        <v>200</v>
      </c>
      <c r="E5" s="14">
        <v>0.3</v>
      </c>
      <c r="F5" s="14">
        <v>0.35</v>
      </c>
      <c r="G5" s="14">
        <v>0.35</v>
      </c>
    </row>
    <row r="6" spans="1:7" x14ac:dyDescent="0.3">
      <c r="A6" s="11" t="s">
        <v>80</v>
      </c>
      <c r="B6" s="11" t="s">
        <v>16</v>
      </c>
      <c r="C6" s="12">
        <v>350</v>
      </c>
      <c r="D6" s="13">
        <v>180</v>
      </c>
      <c r="E6" s="14">
        <v>0.2</v>
      </c>
      <c r="F6" s="14">
        <v>0.2</v>
      </c>
      <c r="G6" s="14">
        <v>0.6</v>
      </c>
    </row>
    <row r="7" spans="1:7" x14ac:dyDescent="0.3">
      <c r="A7" s="7"/>
      <c r="B7" s="7"/>
      <c r="C7" s="9"/>
      <c r="D7" s="9"/>
      <c r="E7" s="9"/>
      <c r="F7" s="9"/>
      <c r="G7" s="9"/>
    </row>
    <row r="8" spans="1:7" x14ac:dyDescent="0.3">
      <c r="A8" s="15" t="s">
        <v>23</v>
      </c>
      <c r="B8" s="7"/>
      <c r="C8" s="9"/>
      <c r="D8" s="9"/>
      <c r="E8" s="9"/>
      <c r="F8" s="9"/>
      <c r="G8" s="9"/>
    </row>
    <row r="9" spans="1:7" x14ac:dyDescent="0.3">
      <c r="A9" s="16" t="s">
        <v>64</v>
      </c>
      <c r="B9" s="17"/>
      <c r="C9" s="26">
        <f>SUMPRODUCT(D4:D6*C4:C6)</f>
        <v>219000</v>
      </c>
      <c r="D9" s="9"/>
      <c r="E9" s="9"/>
      <c r="F9" s="9"/>
      <c r="G9" s="9"/>
    </row>
    <row r="10" spans="1:7" x14ac:dyDescent="0.3">
      <c r="A10" s="16"/>
      <c r="B10" s="17"/>
      <c r="C10" s="9"/>
      <c r="D10" s="9"/>
      <c r="E10" s="9"/>
      <c r="F10" s="9"/>
      <c r="G10" s="9"/>
    </row>
    <row r="11" spans="1:7" x14ac:dyDescent="0.3">
      <c r="A11" s="18" t="s">
        <v>24</v>
      </c>
      <c r="B11" s="19" t="s">
        <v>25</v>
      </c>
      <c r="C11" s="20"/>
      <c r="D11" s="20" t="s">
        <v>26</v>
      </c>
      <c r="E11" s="9"/>
      <c r="F11" s="9"/>
      <c r="G11" s="9"/>
    </row>
    <row r="12" spans="1:7" x14ac:dyDescent="0.3">
      <c r="A12" s="16" t="s">
        <v>72</v>
      </c>
      <c r="B12" s="21">
        <f>SUMPRODUCT(E4:E6*C4:C6)</f>
        <v>300</v>
      </c>
      <c r="C12" s="9" t="s">
        <v>4</v>
      </c>
      <c r="D12" s="22">
        <v>300</v>
      </c>
      <c r="E12" s="9"/>
      <c r="F12" s="9"/>
      <c r="G12" s="9"/>
    </row>
    <row r="13" spans="1:7" x14ac:dyDescent="0.3">
      <c r="A13" s="16" t="s">
        <v>74</v>
      </c>
      <c r="B13" s="22">
        <f>SUMPRODUCT(F4:F6*C4:C6)</f>
        <v>325</v>
      </c>
      <c r="C13" s="9" t="s">
        <v>4</v>
      </c>
      <c r="D13" s="22">
        <v>300</v>
      </c>
      <c r="E13" s="9"/>
      <c r="F13" s="9"/>
      <c r="G13" s="7"/>
    </row>
    <row r="14" spans="1:7" x14ac:dyDescent="0.3">
      <c r="A14" s="16" t="s">
        <v>73</v>
      </c>
      <c r="B14" s="22">
        <f>SUMPRODUCT(G4:G6*C4:C6)</f>
        <v>425</v>
      </c>
      <c r="C14" s="9" t="s">
        <v>4</v>
      </c>
      <c r="D14" s="22">
        <v>400</v>
      </c>
      <c r="E14" s="9"/>
      <c r="F14" s="9"/>
      <c r="G14" s="7"/>
    </row>
    <row r="15" spans="1:7" x14ac:dyDescent="0.3">
      <c r="A15" s="16" t="s">
        <v>81</v>
      </c>
      <c r="B15" s="22">
        <f>C4</f>
        <v>200</v>
      </c>
      <c r="C15" s="9" t="s">
        <v>3</v>
      </c>
      <c r="D15" s="22">
        <v>500</v>
      </c>
      <c r="E15" s="9"/>
      <c r="F15" s="9"/>
      <c r="G15" s="7"/>
    </row>
    <row r="16" spans="1:7" x14ac:dyDescent="0.3">
      <c r="A16" s="16" t="s">
        <v>82</v>
      </c>
      <c r="B16" s="22">
        <f>C5</f>
        <v>500</v>
      </c>
      <c r="C16" s="9" t="s">
        <v>3</v>
      </c>
      <c r="D16" s="22">
        <v>500</v>
      </c>
      <c r="E16" s="9"/>
      <c r="F16" s="9"/>
      <c r="G16" s="7"/>
    </row>
    <row r="17" spans="1:8" x14ac:dyDescent="0.3">
      <c r="A17" s="16" t="s">
        <v>83</v>
      </c>
      <c r="B17" s="22">
        <f>C6</f>
        <v>350</v>
      </c>
      <c r="C17" s="9" t="s">
        <v>3</v>
      </c>
      <c r="D17" s="22">
        <v>500</v>
      </c>
      <c r="E17" s="9"/>
      <c r="F17" s="9"/>
      <c r="G17" s="7"/>
    </row>
    <row r="18" spans="1:8" x14ac:dyDescent="0.3">
      <c r="A18" s="44" t="s">
        <v>84</v>
      </c>
      <c r="B18" s="22">
        <f>C6</f>
        <v>350</v>
      </c>
      <c r="C18" s="9" t="s">
        <v>4</v>
      </c>
      <c r="D18" s="22">
        <v>350</v>
      </c>
      <c r="E18" s="9"/>
      <c r="F18" s="9"/>
      <c r="G18" s="7"/>
    </row>
    <row r="20" spans="1:8" ht="15" thickBot="1" x14ac:dyDescent="0.35">
      <c r="A20" s="47" t="s">
        <v>134</v>
      </c>
    </row>
    <row r="21" spans="1:8" x14ac:dyDescent="0.3">
      <c r="A21" s="51" t="s">
        <v>116</v>
      </c>
      <c r="B21" s="71"/>
      <c r="C21" s="71"/>
      <c r="D21" s="71"/>
      <c r="E21" s="71"/>
      <c r="F21" s="71"/>
      <c r="G21" s="71"/>
      <c r="H21" s="72"/>
    </row>
    <row r="22" spans="1:8" x14ac:dyDescent="0.3">
      <c r="A22" s="54" t="s">
        <v>117</v>
      </c>
      <c r="B22" s="55"/>
      <c r="C22" s="55"/>
      <c r="D22" s="55"/>
      <c r="E22" s="55"/>
      <c r="F22" s="55"/>
      <c r="G22" s="55"/>
      <c r="H22" s="73"/>
    </row>
    <row r="23" spans="1:8" x14ac:dyDescent="0.3">
      <c r="A23" s="54" t="s">
        <v>118</v>
      </c>
      <c r="B23" s="55"/>
      <c r="C23" s="55"/>
      <c r="D23" s="55"/>
      <c r="E23" s="55"/>
      <c r="F23" s="55"/>
      <c r="G23" s="55"/>
      <c r="H23" s="73"/>
    </row>
    <row r="24" spans="1:8" x14ac:dyDescent="0.3">
      <c r="A24" s="54" t="s">
        <v>119</v>
      </c>
      <c r="B24" s="55"/>
      <c r="C24" s="55"/>
      <c r="D24" s="55"/>
      <c r="E24" s="55"/>
      <c r="F24" s="55"/>
      <c r="G24" s="55"/>
      <c r="H24" s="73"/>
    </row>
    <row r="25" spans="1:8" x14ac:dyDescent="0.3">
      <c r="A25" s="54" t="s">
        <v>120</v>
      </c>
      <c r="B25" s="55"/>
      <c r="C25" s="55"/>
      <c r="D25" s="55"/>
      <c r="E25" s="55"/>
      <c r="F25" s="55"/>
      <c r="G25" s="55"/>
      <c r="H25" s="73"/>
    </row>
    <row r="26" spans="1:8" ht="15" thickBot="1" x14ac:dyDescent="0.35">
      <c r="A26" s="58" t="s">
        <v>121</v>
      </c>
      <c r="B26" s="74"/>
      <c r="C26" s="74"/>
      <c r="D26" s="74"/>
      <c r="E26" s="74"/>
      <c r="F26" s="74"/>
      <c r="G26" s="74"/>
      <c r="H26" s="75"/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&amp;CProblem 2.16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5"/>
  <sheetViews>
    <sheetView workbookViewId="0"/>
  </sheetViews>
  <sheetFormatPr defaultRowHeight="14.4" x14ac:dyDescent="0.3"/>
  <sheetData>
    <row r="1" spans="1:2" x14ac:dyDescent="0.3">
      <c r="A1">
        <v>1</v>
      </c>
    </row>
    <row r="2" spans="1:2" x14ac:dyDescent="0.3">
      <c r="A2" t="s">
        <v>9</v>
      </c>
    </row>
    <row r="3" spans="1:2" x14ac:dyDescent="0.3">
      <c r="A3">
        <v>1</v>
      </c>
    </row>
    <row r="4" spans="1:2" x14ac:dyDescent="0.3">
      <c r="A4">
        <v>0.02</v>
      </c>
    </row>
    <row r="5" spans="1:2" x14ac:dyDescent="0.3">
      <c r="A5">
        <v>0.2</v>
      </c>
    </row>
    <row r="6" spans="1:2" x14ac:dyDescent="0.3">
      <c r="A6">
        <v>0.02</v>
      </c>
    </row>
    <row r="8" spans="1:2" x14ac:dyDescent="0.3">
      <c r="A8" s="2"/>
      <c r="B8" s="2"/>
    </row>
    <row r="9" spans="1:2" x14ac:dyDescent="0.3">
      <c r="A9" t="s">
        <v>10</v>
      </c>
    </row>
    <row r="10" spans="1:2" x14ac:dyDescent="0.3">
      <c r="A10" t="s">
        <v>11</v>
      </c>
    </row>
    <row r="15" spans="1:2" x14ac:dyDescent="0.3">
      <c r="B1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5"/>
  <sheetViews>
    <sheetView workbookViewId="0"/>
  </sheetViews>
  <sheetFormatPr defaultRowHeight="14.4" x14ac:dyDescent="0.3"/>
  <sheetData>
    <row r="1" spans="1:2" x14ac:dyDescent="0.3">
      <c r="A1">
        <v>1</v>
      </c>
    </row>
    <row r="2" spans="1:2" x14ac:dyDescent="0.3">
      <c r="A2" t="s">
        <v>6</v>
      </c>
    </row>
    <row r="3" spans="1:2" x14ac:dyDescent="0.3">
      <c r="A3">
        <v>1</v>
      </c>
    </row>
    <row r="4" spans="1:2" x14ac:dyDescent="0.3">
      <c r="A4">
        <v>0.02</v>
      </c>
    </row>
    <row r="5" spans="1:2" x14ac:dyDescent="0.3">
      <c r="A5">
        <v>0.2</v>
      </c>
    </row>
    <row r="6" spans="1:2" x14ac:dyDescent="0.3">
      <c r="A6">
        <v>0.02</v>
      </c>
    </row>
    <row r="8" spans="1:2" x14ac:dyDescent="0.3">
      <c r="A8" s="2"/>
      <c r="B8" s="2"/>
    </row>
    <row r="9" spans="1:2" x14ac:dyDescent="0.3">
      <c r="A9" t="s">
        <v>7</v>
      </c>
    </row>
    <row r="10" spans="1:2" x14ac:dyDescent="0.3">
      <c r="A10" t="s">
        <v>8</v>
      </c>
    </row>
    <row r="15" spans="1:2" x14ac:dyDescent="0.3">
      <c r="B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.4" x14ac:dyDescent="0.3"/>
  <sheetData>
    <row r="1" spans="1:2" x14ac:dyDescent="0.3">
      <c r="A1">
        <v>1</v>
      </c>
    </row>
    <row r="2" spans="1:2" x14ac:dyDescent="0.3">
      <c r="A2" t="s">
        <v>44</v>
      </c>
    </row>
    <row r="3" spans="1:2" x14ac:dyDescent="0.3">
      <c r="A3">
        <v>1</v>
      </c>
    </row>
    <row r="4" spans="1:2" x14ac:dyDescent="0.3">
      <c r="A4">
        <v>250</v>
      </c>
    </row>
    <row r="5" spans="1:2" x14ac:dyDescent="0.3">
      <c r="A5">
        <v>350</v>
      </c>
    </row>
    <row r="6" spans="1:2" x14ac:dyDescent="0.3">
      <c r="A6">
        <v>10</v>
      </c>
    </row>
    <row r="8" spans="1:2" x14ac:dyDescent="0.3">
      <c r="A8" s="2"/>
      <c r="B8" s="2"/>
    </row>
    <row r="9" spans="1:2" x14ac:dyDescent="0.3">
      <c r="A9" t="s">
        <v>45</v>
      </c>
    </row>
    <row r="10" spans="1:2" x14ac:dyDescent="0.3">
      <c r="A10" t="s">
        <v>46</v>
      </c>
    </row>
    <row r="15" spans="1:2" x14ac:dyDescent="0.3">
      <c r="B1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.4" x14ac:dyDescent="0.3"/>
  <sheetData>
    <row r="1" spans="1:2" x14ac:dyDescent="0.3">
      <c r="A1">
        <v>1</v>
      </c>
    </row>
    <row r="2" spans="1:2" x14ac:dyDescent="0.3">
      <c r="A2" t="s">
        <v>44</v>
      </c>
    </row>
    <row r="3" spans="1:2" x14ac:dyDescent="0.3">
      <c r="A3">
        <v>1</v>
      </c>
    </row>
    <row r="4" spans="1:2" x14ac:dyDescent="0.3">
      <c r="A4">
        <v>250</v>
      </c>
    </row>
    <row r="5" spans="1:2" x14ac:dyDescent="0.3">
      <c r="A5">
        <v>350</v>
      </c>
    </row>
    <row r="6" spans="1:2" x14ac:dyDescent="0.3">
      <c r="A6">
        <v>10</v>
      </c>
    </row>
    <row r="8" spans="1:2" x14ac:dyDescent="0.3">
      <c r="A8" s="2"/>
      <c r="B8" s="2"/>
    </row>
    <row r="9" spans="1:2" x14ac:dyDescent="0.3">
      <c r="A9" t="s">
        <v>45</v>
      </c>
    </row>
    <row r="10" spans="1:2" x14ac:dyDescent="0.3">
      <c r="A10" t="s">
        <v>124</v>
      </c>
    </row>
    <row r="15" spans="1:2" x14ac:dyDescent="0.3">
      <c r="B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4.4" x14ac:dyDescent="0.3"/>
  <cols>
    <col min="2" max="2" width="10" bestFit="1" customWidth="1"/>
  </cols>
  <sheetData>
    <row r="1" spans="1:11" x14ac:dyDescent="0.3">
      <c r="A1" s="34" t="s">
        <v>126</v>
      </c>
      <c r="K1" s="6" t="str">
        <f>CONCATENATE("Sensitivity of ",$K$4," to ","Supplier 3 Valves")</f>
        <v>Sensitivity of $C$9 to Supplier 3 Valves</v>
      </c>
    </row>
    <row r="3" spans="1:11" x14ac:dyDescent="0.3">
      <c r="A3" t="s">
        <v>125</v>
      </c>
      <c r="K3" t="s">
        <v>13</v>
      </c>
    </row>
    <row r="4" spans="1:11" ht="27.6" x14ac:dyDescent="0.3">
      <c r="B4" s="3" t="s">
        <v>45</v>
      </c>
      <c r="J4" s="6">
        <f>MATCH($K$4,OutputAddresses,0)</f>
        <v>1</v>
      </c>
      <c r="K4" s="5" t="s">
        <v>45</v>
      </c>
    </row>
    <row r="5" spans="1:11" x14ac:dyDescent="0.3">
      <c r="A5" s="25">
        <v>250</v>
      </c>
      <c r="B5" s="27">
        <v>217000.00000000003</v>
      </c>
      <c r="K5">
        <f>INDEX(OutputValues,1,$J$4)</f>
        <v>217000.00000000003</v>
      </c>
    </row>
    <row r="6" spans="1:11" x14ac:dyDescent="0.3">
      <c r="A6" s="25">
        <v>260</v>
      </c>
      <c r="B6" s="28">
        <v>217000.00000000003</v>
      </c>
      <c r="K6">
        <f>INDEX(OutputValues,2,$J$4)</f>
        <v>217000.00000000003</v>
      </c>
    </row>
    <row r="7" spans="1:11" x14ac:dyDescent="0.3">
      <c r="A7" s="25">
        <v>270</v>
      </c>
      <c r="B7" s="28">
        <v>217000.00000000003</v>
      </c>
      <c r="K7">
        <f>INDEX(OutputValues,3,$J$4)</f>
        <v>217000.00000000003</v>
      </c>
    </row>
    <row r="8" spans="1:11" x14ac:dyDescent="0.3">
      <c r="A8" s="25">
        <v>280</v>
      </c>
      <c r="B8" s="28">
        <v>217000.00000000003</v>
      </c>
      <c r="K8">
        <f>INDEX(OutputValues,4,$J$4)</f>
        <v>217000.00000000003</v>
      </c>
    </row>
    <row r="9" spans="1:11" x14ac:dyDescent="0.3">
      <c r="A9" s="25">
        <v>290</v>
      </c>
      <c r="B9" s="28">
        <v>217000.00000000003</v>
      </c>
      <c r="K9">
        <f>INDEX(OutputValues,5,$J$4)</f>
        <v>217000.00000000003</v>
      </c>
    </row>
    <row r="10" spans="1:11" x14ac:dyDescent="0.3">
      <c r="A10" s="25">
        <v>300</v>
      </c>
      <c r="B10" s="28">
        <v>217000.00000000003</v>
      </c>
      <c r="K10">
        <f>INDEX(OutputValues,6,$J$4)</f>
        <v>217000.00000000003</v>
      </c>
    </row>
    <row r="11" spans="1:11" x14ac:dyDescent="0.3">
      <c r="A11" s="25">
        <v>310</v>
      </c>
      <c r="B11" s="28">
        <v>217400.00000000006</v>
      </c>
      <c r="K11">
        <f>INDEX(OutputValues,7,$J$4)</f>
        <v>217400.00000000006</v>
      </c>
    </row>
    <row r="12" spans="1:11" x14ac:dyDescent="0.3">
      <c r="A12" s="25">
        <v>320</v>
      </c>
      <c r="B12" s="28">
        <v>217800.00000000003</v>
      </c>
      <c r="K12">
        <f>INDEX(OutputValues,8,$J$4)</f>
        <v>217800.00000000003</v>
      </c>
    </row>
    <row r="13" spans="1:11" x14ac:dyDescent="0.3">
      <c r="A13" s="25">
        <v>330</v>
      </c>
      <c r="B13" s="28">
        <v>218200.00000000006</v>
      </c>
      <c r="K13">
        <f>INDEX(OutputValues,9,$J$4)</f>
        <v>218200.00000000006</v>
      </c>
    </row>
    <row r="14" spans="1:11" x14ac:dyDescent="0.3">
      <c r="A14" s="25">
        <v>340</v>
      </c>
      <c r="B14" s="28">
        <v>218600.00000000003</v>
      </c>
      <c r="K14">
        <f>INDEX(OutputValues,10,$J$4)</f>
        <v>218600.00000000003</v>
      </c>
    </row>
    <row r="15" spans="1:11" x14ac:dyDescent="0.3">
      <c r="A15" s="25">
        <v>350</v>
      </c>
      <c r="B15" s="29">
        <v>219000.00000000006</v>
      </c>
      <c r="K15">
        <f>INDEX(OutputValues,11,$J$4)</f>
        <v>219000.00000000006</v>
      </c>
    </row>
    <row r="20" spans="1:11" ht="15" thickBot="1" x14ac:dyDescent="0.35">
      <c r="A20" s="34" t="s">
        <v>135</v>
      </c>
    </row>
    <row r="21" spans="1:11" x14ac:dyDescent="0.3">
      <c r="A21" s="66" t="s">
        <v>123</v>
      </c>
      <c r="B21" s="67"/>
      <c r="C21" s="67"/>
      <c r="D21" s="67"/>
      <c r="E21" s="67"/>
      <c r="F21" s="67"/>
      <c r="G21" s="67"/>
      <c r="H21" s="67"/>
      <c r="I21" s="67"/>
      <c r="J21" s="67"/>
      <c r="K21" s="76"/>
    </row>
    <row r="22" spans="1:11" x14ac:dyDescent="0.3">
      <c r="A22" s="61" t="s">
        <v>136</v>
      </c>
      <c r="B22" s="65"/>
      <c r="C22" s="65"/>
      <c r="D22" s="65"/>
      <c r="E22" s="65"/>
      <c r="F22" s="65"/>
      <c r="G22" s="65"/>
      <c r="H22" s="65"/>
      <c r="I22" s="65"/>
      <c r="J22" s="65"/>
      <c r="K22" s="77"/>
    </row>
    <row r="23" spans="1:11" x14ac:dyDescent="0.3">
      <c r="A23" s="61" t="s">
        <v>122</v>
      </c>
      <c r="B23" s="65"/>
      <c r="C23" s="65"/>
      <c r="D23" s="65"/>
      <c r="E23" s="65"/>
      <c r="F23" s="65"/>
      <c r="G23" s="65"/>
      <c r="H23" s="65"/>
      <c r="I23" s="65"/>
      <c r="J23" s="65"/>
      <c r="K23" s="77"/>
    </row>
    <row r="24" spans="1:11" x14ac:dyDescent="0.3">
      <c r="A24" s="61" t="s">
        <v>137</v>
      </c>
      <c r="B24" s="65"/>
      <c r="C24" s="65"/>
      <c r="D24" s="65"/>
      <c r="E24" s="65"/>
      <c r="F24" s="65"/>
      <c r="G24" s="65"/>
      <c r="H24" s="4"/>
      <c r="I24" s="65"/>
      <c r="J24" s="65"/>
      <c r="K24" s="77"/>
    </row>
    <row r="25" spans="1:11" x14ac:dyDescent="0.3">
      <c r="A25" s="61" t="s">
        <v>141</v>
      </c>
      <c r="B25" s="4"/>
      <c r="C25" s="4"/>
      <c r="D25" s="4"/>
      <c r="E25" s="4"/>
      <c r="F25" s="4"/>
      <c r="G25" s="4"/>
      <c r="H25" s="4"/>
      <c r="I25" s="4"/>
      <c r="J25" s="65"/>
      <c r="K25" s="77"/>
    </row>
    <row r="26" spans="1:11" x14ac:dyDescent="0.3">
      <c r="A26" s="61" t="s">
        <v>138</v>
      </c>
      <c r="B26" s="65"/>
      <c r="C26" s="65"/>
      <c r="D26" s="65"/>
      <c r="E26" s="65"/>
      <c r="F26" s="65"/>
      <c r="G26" s="65"/>
      <c r="H26" s="65"/>
      <c r="I26" s="65"/>
      <c r="J26" s="4"/>
      <c r="K26" s="62"/>
    </row>
    <row r="27" spans="1:11" x14ac:dyDescent="0.3">
      <c r="A27" s="61" t="s">
        <v>139</v>
      </c>
      <c r="B27" s="4"/>
      <c r="C27" s="4"/>
      <c r="D27" s="4"/>
      <c r="E27" s="4"/>
      <c r="F27" s="4"/>
      <c r="G27" s="4"/>
      <c r="H27" s="4"/>
      <c r="I27" s="4"/>
      <c r="J27" s="4"/>
      <c r="K27" s="62"/>
    </row>
    <row r="28" spans="1:11" ht="15" thickBot="1" x14ac:dyDescent="0.35">
      <c r="A28" s="70" t="s">
        <v>140</v>
      </c>
      <c r="B28" s="63"/>
      <c r="C28" s="63"/>
      <c r="D28" s="63"/>
      <c r="E28" s="63"/>
      <c r="F28" s="63"/>
      <c r="G28" s="63"/>
      <c r="H28" s="63"/>
      <c r="I28" s="63"/>
      <c r="J28" s="63"/>
      <c r="K28" s="64"/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Q1_model_formulation</vt:lpstr>
      <vt:lpstr>Q2_model_solution</vt:lpstr>
      <vt:lpstr>Q3_sensitivity</vt:lpstr>
      <vt:lpstr>Q4_revised_model</vt:lpstr>
      <vt:lpstr>Q5_SolverTable_sensitivity</vt:lpstr>
      <vt:lpstr>Q5_SolverTable_sensitivity!ChartData</vt:lpstr>
      <vt:lpstr>Q5_SolverTable_sensitivity!InputValues</vt:lpstr>
      <vt:lpstr>Q5_SolverTable_sensitivity!OutputAddresses</vt:lpstr>
      <vt:lpstr>Q5_SolverTable_sensitivity!OutputValues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Zinovy Radovilsky</cp:lastModifiedBy>
  <cp:lastPrinted>1995-12-15T15:04:07Z</cp:lastPrinted>
  <dcterms:created xsi:type="dcterms:W3CDTF">1995-12-14T13:57:12Z</dcterms:created>
  <dcterms:modified xsi:type="dcterms:W3CDTF">2018-01-24T08:18:11Z</dcterms:modified>
</cp:coreProperties>
</file>