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C:\misc\6165\04_IP_models\"/>
    </mc:Choice>
  </mc:AlternateContent>
  <bookViews>
    <workbookView xWindow="480" yWindow="108" windowWidth="6300" windowHeight="5352"/>
  </bookViews>
  <sheets>
    <sheet name="Q1_formulation" sheetId="23" r:id="rId1"/>
    <sheet name="Q2_solution" sheetId="7" r:id="rId2"/>
    <sheet name="Q3_revised" sheetId="10" r:id="rId3"/>
    <sheet name="Q4_STS" sheetId="15" state="veryHidden" r:id="rId4"/>
    <sheet name="Q3_STS" sheetId="13" state="veryHidden" r:id="rId5"/>
    <sheet name="Q4_sensitivity_STS" sheetId="29" state="veryHidden" r:id="rId6"/>
    <sheet name="Q3_revised_STS" sheetId="24" state="veryHidden" r:id="rId7"/>
    <sheet name="Q4_sensitivity" sheetId="30" r:id="rId8"/>
  </sheets>
  <definedNames>
    <definedName name="ChartData" localSheetId="7">Q4_sensitivity!$K$5:$K$25</definedName>
    <definedName name="InputValues" localSheetId="7">Q4_sensitivity!$A$5:$A$25</definedName>
    <definedName name="OutputAddresses" localSheetId="7">Q4_sensitivity!$B$4:$G$4</definedName>
    <definedName name="OutputValues" localSheetId="7">Q4_sensitivity!$B$5:$G$25</definedName>
    <definedName name="solver_adj" localSheetId="1" hidden="1">Q2_solution!$C$4:$C$8</definedName>
    <definedName name="solver_adj" localSheetId="2" hidden="1">Q3_revised!$C$4:$C$8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hs1" localSheetId="1" hidden="1">Q2_solution!$B$22:$B$28</definedName>
    <definedName name="solver_lhs1" localSheetId="2" hidden="1">Q3_revised!$B$22:$B$31</definedName>
    <definedName name="solver_lhs2" localSheetId="1" hidden="1">Q2_solution!$C$4:$C$8</definedName>
    <definedName name="solver_lhs2" localSheetId="2" hidden="1">Q3_revised!$B$32</definedName>
    <definedName name="solver_lhs3" localSheetId="2" hidden="1">Q3_revised!$C$4:$C$8</definedName>
    <definedName name="solver_lhs4" localSheetId="2" hidden="1">Q3_revised!$C$4:$C$8</definedName>
    <definedName name="solver_lin" localSheetId="1" hidden="1">1</definedName>
    <definedName name="solver_lin" localSheetId="2" hidden="1">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3</definedName>
    <definedName name="solver_nwt" localSheetId="1" hidden="1">1</definedName>
    <definedName name="solver_nwt" localSheetId="2" hidden="1">1</definedName>
    <definedName name="solver_opt" localSheetId="1" hidden="1">Q2_solution!$C$19</definedName>
    <definedName name="solver_opt" localSheetId="2" hidden="1">Q3_revised!$C$19</definedName>
    <definedName name="solver_pre" localSheetId="1" hidden="1">0.00000000001</definedName>
    <definedName name="solver_pre" localSheetId="2" hidden="1">0.00000000001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4</definedName>
    <definedName name="solver_rel2" localSheetId="2" hidden="1">1</definedName>
    <definedName name="solver_rel3" localSheetId="2" hidden="1">4</definedName>
    <definedName name="solver_rel4" localSheetId="2" hidden="1">4</definedName>
    <definedName name="solver_rhs1" localSheetId="1" hidden="1">Q2_solution!$D$22:$D$28</definedName>
    <definedName name="solver_rhs1" localSheetId="2" hidden="1">Q3_revised!$D$22:$D$31</definedName>
    <definedName name="solver_rhs2" localSheetId="1" hidden="1">integer</definedName>
    <definedName name="solver_rhs2" localSheetId="2" hidden="1">Q3_revised!$D$32</definedName>
    <definedName name="solver_rhs3" localSheetId="2" hidden="1">integer</definedName>
    <definedName name="solver_rhs4" localSheetId="2" hidden="1">integer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 concurrentCalc="0"/>
</workbook>
</file>

<file path=xl/calcChain.xml><?xml version="1.0" encoding="utf-8"?>
<calcChain xmlns="http://schemas.openxmlformats.org/spreadsheetml/2006/main">
  <c r="K1" i="30" l="1"/>
  <c r="J4" i="30"/>
  <c r="K22" i="30"/>
  <c r="C19" i="10"/>
  <c r="K11" i="30"/>
  <c r="K15" i="30"/>
  <c r="K7" i="30"/>
  <c r="K19" i="30"/>
  <c r="K6" i="30"/>
  <c r="K10" i="30"/>
  <c r="K23" i="30"/>
  <c r="K8" i="30"/>
  <c r="K12" i="30"/>
  <c r="K16" i="30"/>
  <c r="K20" i="30"/>
  <c r="K24" i="30"/>
  <c r="K5" i="30"/>
  <c r="K9" i="30"/>
  <c r="K13" i="30"/>
  <c r="K17" i="30"/>
  <c r="K21" i="30"/>
  <c r="K25" i="30"/>
  <c r="K14" i="30"/>
  <c r="K18" i="30"/>
  <c r="B32" i="10"/>
  <c r="B31" i="10"/>
  <c r="B30" i="10"/>
  <c r="B29" i="10"/>
  <c r="B28" i="10"/>
  <c r="B27" i="10"/>
  <c r="B26" i="10"/>
  <c r="B25" i="10"/>
  <c r="B24" i="10"/>
  <c r="B23" i="10"/>
  <c r="B22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Z14" i="10"/>
  <c r="Y14" i="10"/>
  <c r="X14" i="10"/>
  <c r="W14" i="10"/>
  <c r="V14" i="10"/>
  <c r="U14" i="10"/>
  <c r="T14" i="10"/>
  <c r="S14" i="10"/>
  <c r="R14" i="10"/>
  <c r="Q13" i="10"/>
  <c r="P13" i="10"/>
  <c r="O13" i="10"/>
  <c r="N13" i="10"/>
  <c r="M13" i="10"/>
  <c r="L13" i="10"/>
  <c r="K13" i="10"/>
  <c r="J13" i="10"/>
  <c r="I12" i="10"/>
  <c r="H12" i="10"/>
  <c r="G12" i="10"/>
  <c r="F12" i="10"/>
  <c r="E12" i="10"/>
  <c r="D12" i="10"/>
  <c r="C12" i="10"/>
  <c r="B12" i="10"/>
  <c r="B28" i="7"/>
  <c r="B27" i="7"/>
  <c r="B26" i="7"/>
  <c r="B25" i="7"/>
  <c r="B22" i="7"/>
  <c r="B24" i="7"/>
  <c r="B23" i="7"/>
  <c r="C19" i="7"/>
  <c r="O16" i="7"/>
  <c r="P16" i="7"/>
  <c r="Q16" i="7"/>
  <c r="R16" i="7"/>
  <c r="S16" i="7"/>
  <c r="T16" i="7"/>
  <c r="U16" i="7"/>
  <c r="V16" i="7"/>
  <c r="W16" i="7"/>
  <c r="X16" i="7"/>
  <c r="Y16" i="7"/>
  <c r="Z16" i="7"/>
  <c r="N16" i="7"/>
  <c r="F15" i="7"/>
  <c r="G15" i="7"/>
  <c r="H15" i="7"/>
  <c r="I15" i="7"/>
  <c r="J15" i="7"/>
  <c r="K15" i="7"/>
  <c r="L15" i="7"/>
  <c r="M15" i="7"/>
  <c r="S14" i="7"/>
  <c r="T14" i="7"/>
  <c r="U14" i="7"/>
  <c r="V14" i="7"/>
  <c r="W14" i="7"/>
  <c r="X14" i="7"/>
  <c r="Y14" i="7"/>
  <c r="Z14" i="7"/>
  <c r="R14" i="7"/>
  <c r="K13" i="7"/>
  <c r="L13" i="7"/>
  <c r="M13" i="7"/>
  <c r="N13" i="7"/>
  <c r="O13" i="7"/>
  <c r="P13" i="7"/>
  <c r="Q13" i="7"/>
  <c r="J13" i="7"/>
  <c r="B15" i="7"/>
  <c r="D15" i="7"/>
  <c r="E15" i="7"/>
  <c r="C15" i="7"/>
  <c r="C12" i="7"/>
  <c r="D12" i="7"/>
  <c r="E12" i="7"/>
  <c r="F12" i="7"/>
  <c r="G12" i="7"/>
  <c r="H12" i="7"/>
  <c r="I12" i="7"/>
  <c r="B12" i="7"/>
</calcChain>
</file>

<file path=xl/comments1.xml><?xml version="1.0" encoding="utf-8"?>
<comments xmlns="http://schemas.openxmlformats.org/spreadsheetml/2006/main">
  <authors>
    <author>Zinovy Radovilsky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<sst xmlns="http://schemas.openxmlformats.org/spreadsheetml/2006/main" count="181" uniqueCount="119">
  <si>
    <t>Decision Variables</t>
  </si>
  <si>
    <t>Value</t>
  </si>
  <si>
    <t>Constraints</t>
  </si>
  <si>
    <t>RHS</t>
  </si>
  <si>
    <t>Objective</t>
  </si>
  <si>
    <t>Cost, $</t>
  </si>
  <si>
    <t>Minimize daily cost, $</t>
  </si>
  <si>
    <t>LHS</t>
  </si>
  <si>
    <t>&gt;=</t>
  </si>
  <si>
    <t>&lt;=</t>
  </si>
  <si>
    <t>8am</t>
  </si>
  <si>
    <t>12pm</t>
  </si>
  <si>
    <t>Scheduling based on the model decisions</t>
  </si>
  <si>
    <t>A1 =</t>
  </si>
  <si>
    <t>A2 =</t>
  </si>
  <si>
    <t>A3 =</t>
  </si>
  <si>
    <t>I1 =</t>
  </si>
  <si>
    <t>Number of interns, 8 am - 8 pm</t>
  </si>
  <si>
    <t>Number of attendants, 12 am - 8 am</t>
  </si>
  <si>
    <t>Number of attendants, 8 am - 4 pm</t>
  </si>
  <si>
    <t>Number of attendants, 4 pm - 12 am</t>
  </si>
  <si>
    <t>Number of interns, 8 pm - 8 am</t>
  </si>
  <si>
    <t>I2 =</t>
  </si>
  <si>
    <t>12am</t>
  </si>
  <si>
    <t>Attendants, 8 am - 4 pm</t>
  </si>
  <si>
    <t>Attendants, 4 pm - 12 am</t>
  </si>
  <si>
    <t>Attendants, 12 am - 8 am</t>
  </si>
  <si>
    <t>Interns, 8 am - 8 pm</t>
  </si>
  <si>
    <t>Interns, 8 pm - 8 am</t>
  </si>
  <si>
    <t>8 am - 9 am</t>
  </si>
  <si>
    <t>9 am - 3 pm</t>
  </si>
  <si>
    <t>3 pm - 4 pm</t>
  </si>
  <si>
    <t>4 pm - 7 pm</t>
  </si>
  <si>
    <t>7 pm - 8 pm</t>
  </si>
  <si>
    <t>8 pm - 12 am</t>
  </si>
  <si>
    <t>12 am - 8 am</t>
  </si>
  <si>
    <t>At least 3 attendants for A1</t>
  </si>
  <si>
    <t>At least 3 attendants for A2</t>
  </si>
  <si>
    <t>At least 3 attendants for A3</t>
  </si>
  <si>
    <t>$F$7</t>
  </si>
  <si>
    <t>$C$19,$C$4:$C$8</t>
  </si>
  <si>
    <t>$C$19</t>
  </si>
  <si>
    <t>$C$4</t>
  </si>
  <si>
    <t>$C$5</t>
  </si>
  <si>
    <t>$C$6</t>
  </si>
  <si>
    <t>$C$7</t>
  </si>
  <si>
    <t>$C$8</t>
  </si>
  <si>
    <t>Data for chart</t>
  </si>
  <si>
    <t/>
  </si>
  <si>
    <t>$H$7</t>
  </si>
  <si>
    <t>Input1</t>
  </si>
  <si>
    <t>Input2</t>
  </si>
  <si>
    <t>$F$32</t>
  </si>
  <si>
    <t>Max number of interns</t>
  </si>
  <si>
    <t>Total number of interns</t>
  </si>
  <si>
    <t>$D$32</t>
  </si>
  <si>
    <t>Input</t>
  </si>
  <si>
    <t>Q1: ILP model formulation</t>
  </si>
  <si>
    <t>Decision variables:</t>
  </si>
  <si>
    <t>Objective function: minimize total daily cost</t>
  </si>
  <si>
    <t>Constraints:</t>
  </si>
  <si>
    <t>Non-negativity &amp; integer</t>
  </si>
  <si>
    <t>Number of full-time attendants starting at 8 am</t>
  </si>
  <si>
    <t>Number of full-time attendants starting at 4 pm</t>
  </si>
  <si>
    <t>Number of full-time attendants starting at 12 am</t>
  </si>
  <si>
    <t>Number of medical interns starting at 8 am</t>
  </si>
  <si>
    <t>Number of medical interns starting at 8 pm</t>
  </si>
  <si>
    <t>Min  960A1 + 960A2 + 960A3 + 384I1 + 384I2</t>
  </si>
  <si>
    <t>A1, A2, A3, I1, I2 &gt;=0 and integer</t>
  </si>
  <si>
    <t>Q2: Spreadsheet model and optimal solution</t>
  </si>
  <si>
    <t>Q3: Revised model with constrains for full-time tellers</t>
  </si>
  <si>
    <t xml:space="preserve">Revised model and optimal solution </t>
  </si>
  <si>
    <t xml:space="preserve">8 am - 9 am:           </t>
  </si>
  <si>
    <t xml:space="preserve">9 am - 3 pm:       </t>
  </si>
  <si>
    <t xml:space="preserve">3 pm - 4 pm:     </t>
  </si>
  <si>
    <t xml:space="preserve">4 pm - 7pm:   </t>
  </si>
  <si>
    <t xml:space="preserve">7 pm - 8 pm: </t>
  </si>
  <si>
    <t xml:space="preserve">8 pm - 12 am: </t>
  </si>
  <si>
    <t xml:space="preserve">12 am - 8 am: </t>
  </si>
  <si>
    <t>Optimal solution</t>
  </si>
  <si>
    <t>because they have a higher daily cost and there are no constraints that require</t>
  </si>
  <si>
    <t xml:space="preserve">At least 1 attendant 8 am - 4 pm:  </t>
  </si>
  <si>
    <t xml:space="preserve">A1 &gt;= 1 </t>
  </si>
  <si>
    <t xml:space="preserve">At least 1 attendant 4 pm - 12 am:  </t>
  </si>
  <si>
    <t>A2 &gt;= 1</t>
  </si>
  <si>
    <t>A3 &gt;= 1</t>
  </si>
  <si>
    <t>The optimal solution presented in the spreadsheet model above requires to have the</t>
  </si>
  <si>
    <t>more expensive attendants in each time period during the day, and limit the number of</t>
  </si>
  <si>
    <t xml:space="preserve">The results of one-way sensitivity analysis for the total number of </t>
  </si>
  <si>
    <t>optimal solution in question 2. The optimal cost increase is due to that fact that we require</t>
  </si>
  <si>
    <t>A1 + I1 &gt;= 3</t>
  </si>
  <si>
    <t>A1 + I1 &gt;= 6</t>
  </si>
  <si>
    <t>A1 + I1 &gt;= 8</t>
  </si>
  <si>
    <t>A2 + I1 &gt;= 8</t>
  </si>
  <si>
    <t>A2 + I1 &gt;= 11</t>
  </si>
  <si>
    <t>A2 + I2 &gt;= 11</t>
  </si>
  <si>
    <t>A3 + I2 &gt;= 3</t>
  </si>
  <si>
    <t xml:space="preserve">The optimal solution is to use 22 medical interns (residents): 11 interns from 8 am </t>
  </si>
  <si>
    <t xml:space="preserve">to 8 pm, and 11 from 8 pm to 8 am of next day. The minimum total daily cost </t>
  </si>
  <si>
    <t xml:space="preserve">is $8,448. Noticeably, the optimal solution does not include full-time attendants, </t>
  </si>
  <si>
    <t xml:space="preserve">their participation. Therefore, this solution may not be appropriate for ED.   </t>
  </si>
  <si>
    <t>In this revised model, we added 4 new constraints to the original model in question 1:</t>
  </si>
  <si>
    <t xml:space="preserve">No more than 5 interns: </t>
  </si>
  <si>
    <t>I1 + I2 &lt;= 5</t>
  </si>
  <si>
    <t>total of 15 attendants and 5 interns. These include 5 attendants from 8 am to 4 pm,</t>
  </si>
  <si>
    <t>9 attendants between 4 pm and 12 am, and 1 attendant from 12 am to 8 am. In</t>
  </si>
  <si>
    <t xml:space="preserve">addition, the optimal solution contains 3 interns from 8 am to 8 pm, and 2 - from 8 </t>
  </si>
  <si>
    <t>pm to 8 am.</t>
  </si>
  <si>
    <t>The minimum total daily cost is $16,320, which is $7,872 higher than that in the original</t>
  </si>
  <si>
    <t xml:space="preserve">less expensive interns to 5 (in the previous model, this number was equal to 22). </t>
  </si>
  <si>
    <t>Current optimal solution</t>
  </si>
  <si>
    <t xml:space="preserve">interns (currently it is equal to 5) show that increasing this number  from 0 </t>
  </si>
  <si>
    <t>total minimum cost will drop more than twice, from $21,120 to $10,560. The</t>
  </si>
  <si>
    <t xml:space="preserve">to 20 will lower optimal cost and lower number of full-time attendants. The </t>
  </si>
  <si>
    <t>Number of Interns (cell $D$32) values along side, output cell(s) along top</t>
  </si>
  <si>
    <t>Q4: One-way sensitivity analysis for the number of interns</t>
  </si>
  <si>
    <t>Sensitivity Analysis for Number of Interns</t>
  </si>
  <si>
    <t>Number of Interns</t>
  </si>
  <si>
    <t xml:space="preserve">number of attendants will also drop from the total of 22 to 3 attendants.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</si>
</sst>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"/>
    <numFmt numFmtId="165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i/>
      <sz val="11"/>
      <color rgb="FF0000FF"/>
      <name val="Times New Roman"/>
      <family val="1"/>
    </font>
    <font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8"/>
      <color rgb="FF0000FF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FF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64" fontId="5" fillId="0" borderId="1" xfId="0" applyNumberFormat="1" applyFont="1" applyBorder="1"/>
    <xf numFmtId="0" fontId="3" fillId="0" borderId="0" xfId="0" applyFont="1" applyBorder="1" applyAlignment="1">
      <alignment horizontal="left"/>
    </xf>
    <xf numFmtId="1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2" applyFont="1" applyBorder="1" applyAlignment="1">
      <alignment horizontal="left"/>
    </xf>
    <xf numFmtId="4" fontId="5" fillId="3" borderId="1" xfId="1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2" fillId="0" borderId="0" xfId="2" applyFont="1"/>
    <xf numFmtId="0" fontId="7" fillId="0" borderId="0" xfId="2" applyFont="1" applyAlignment="1">
      <alignment horizontal="left"/>
    </xf>
    <xf numFmtId="0" fontId="7" fillId="0" borderId="1" xfId="2" applyFont="1" applyBorder="1" applyAlignment="1">
      <alignment horizontal="left"/>
    </xf>
    <xf numFmtId="1" fontId="2" fillId="5" borderId="1" xfId="2" applyNumberFormat="1" applyFont="1" applyFill="1" applyBorder="1" applyAlignment="1">
      <alignment horizontal="center"/>
    </xf>
    <xf numFmtId="1" fontId="2" fillId="6" borderId="1" xfId="2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2" xfId="0" applyFont="1" applyBorder="1" applyAlignment="1">
      <alignment horizontal="center"/>
    </xf>
    <xf numFmtId="0" fontId="9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Fill="1" applyBorder="1"/>
    <xf numFmtId="165" fontId="10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5" fontId="3" fillId="7" borderId="1" xfId="0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6" fillId="0" borderId="1" xfId="0" applyFont="1" applyFill="1" applyBorder="1"/>
    <xf numFmtId="49" fontId="0" fillId="0" borderId="0" xfId="0" applyNumberFormat="1"/>
    <xf numFmtId="0" fontId="0" fillId="8" borderId="0" xfId="0" applyFill="1" applyAlignment="1">
      <alignment horizontal="right" textRotation="90"/>
    </xf>
    <xf numFmtId="0" fontId="11" fillId="0" borderId="0" xfId="0" applyFont="1"/>
    <xf numFmtId="0" fontId="14" fillId="0" borderId="0" xfId="3" applyFont="1"/>
    <xf numFmtId="0" fontId="15" fillId="0" borderId="0" xfId="3" applyFont="1"/>
    <xf numFmtId="0" fontId="1" fillId="0" borderId="0" xfId="3"/>
    <xf numFmtId="0" fontId="16" fillId="0" borderId="0" xfId="3" applyFont="1" applyBorder="1" applyAlignment="1">
      <alignment horizontal="center"/>
    </xf>
    <xf numFmtId="0" fontId="16" fillId="0" borderId="0" xfId="3" applyFont="1" applyBorder="1"/>
    <xf numFmtId="0" fontId="13" fillId="0" borderId="0" xfId="3" applyFont="1" applyBorder="1"/>
    <xf numFmtId="0" fontId="16" fillId="0" borderId="0" xfId="3" applyFont="1" applyFill="1" applyBorder="1"/>
    <xf numFmtId="0" fontId="17" fillId="0" borderId="0" xfId="3" applyFont="1"/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3" applyFont="1" applyBorder="1"/>
    <xf numFmtId="0" fontId="14" fillId="0" borderId="0" xfId="0" applyFont="1" applyFill="1" applyBorder="1" applyAlignment="1">
      <alignment horizontal="left"/>
    </xf>
    <xf numFmtId="0" fontId="17" fillId="0" borderId="0" xfId="4" applyFont="1" applyFill="1" applyBorder="1" applyAlignment="1">
      <alignment wrapText="1"/>
    </xf>
    <xf numFmtId="0" fontId="16" fillId="0" borderId="0" xfId="0" applyFont="1"/>
    <xf numFmtId="0" fontId="16" fillId="0" borderId="3" xfId="0" applyFont="1" applyFill="1" applyBorder="1" applyAlignment="1">
      <alignment horizontal="left"/>
    </xf>
    <xf numFmtId="0" fontId="16" fillId="0" borderId="4" xfId="0" applyFont="1" applyBorder="1"/>
    <xf numFmtId="0" fontId="0" fillId="0" borderId="4" xfId="0" applyBorder="1"/>
    <xf numFmtId="0" fontId="0" fillId="0" borderId="5" xfId="0" applyBorder="1"/>
    <xf numFmtId="0" fontId="16" fillId="0" borderId="6" xfId="0" applyFont="1" applyFill="1" applyBorder="1" applyAlignment="1">
      <alignment horizontal="left"/>
    </xf>
    <xf numFmtId="0" fontId="16" fillId="0" borderId="0" xfId="0" applyFont="1" applyBorder="1"/>
    <xf numFmtId="0" fontId="0" fillId="0" borderId="7" xfId="0" applyBorder="1"/>
    <xf numFmtId="0" fontId="16" fillId="0" borderId="8" xfId="0" applyFont="1" applyFill="1" applyBorder="1" applyAlignment="1">
      <alignment horizontal="left"/>
    </xf>
    <xf numFmtId="0" fontId="16" fillId="0" borderId="9" xfId="0" applyFont="1" applyBorder="1"/>
    <xf numFmtId="0" fontId="0" fillId="0" borderId="9" xfId="0" applyBorder="1"/>
    <xf numFmtId="0" fontId="0" fillId="0" borderId="10" xfId="0" applyBorder="1"/>
    <xf numFmtId="0" fontId="17" fillId="0" borderId="3" xfId="0" applyFont="1" applyBorder="1"/>
    <xf numFmtId="0" fontId="17" fillId="0" borderId="4" xfId="0" applyFont="1" applyBorder="1"/>
    <xf numFmtId="0" fontId="17" fillId="0" borderId="6" xfId="0" applyFont="1" applyBorder="1"/>
    <xf numFmtId="0" fontId="17" fillId="0" borderId="0" xfId="0" applyFont="1" applyBorder="1"/>
    <xf numFmtId="18" fontId="17" fillId="0" borderId="6" xfId="0" applyNumberFormat="1" applyFont="1" applyBorder="1" applyAlignment="1">
      <alignment horizontal="left"/>
    </xf>
    <xf numFmtId="0" fontId="17" fillId="0" borderId="8" xfId="0" applyFont="1" applyBorder="1"/>
    <xf numFmtId="0" fontId="22" fillId="0" borderId="0" xfId="0" applyFont="1"/>
    <xf numFmtId="0" fontId="16" fillId="0" borderId="3" xfId="0" applyFont="1" applyBorder="1"/>
    <xf numFmtId="0" fontId="16" fillId="0" borderId="6" xfId="0" applyFont="1" applyBorder="1"/>
    <xf numFmtId="0" fontId="16" fillId="0" borderId="6" xfId="0" applyFont="1" applyFill="1" applyBorder="1"/>
    <xf numFmtId="0" fontId="16" fillId="0" borderId="8" xfId="0" applyFont="1" applyFill="1" applyBorder="1"/>
    <xf numFmtId="0" fontId="16" fillId="0" borderId="0" xfId="0" applyFont="1" applyFill="1" applyBorder="1"/>
    <xf numFmtId="4" fontId="0" fillId="0" borderId="0" xfId="0" applyNumberFormat="1" applyBorder="1"/>
    <xf numFmtId="1" fontId="0" fillId="0" borderId="0" xfId="0" applyNumberFormat="1"/>
    <xf numFmtId="0" fontId="0" fillId="0" borderId="0" xfId="0" applyAlignment="1">
      <alignment horizontal="right" textRotation="90"/>
    </xf>
    <xf numFmtId="4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4" fontId="0" fillId="0" borderId="14" xfId="0" applyNumberFormat="1" applyBorder="1"/>
    <xf numFmtId="165" fontId="0" fillId="0" borderId="0" xfId="0" applyNumberFormat="1" applyBorder="1"/>
    <xf numFmtId="165" fontId="0" fillId="0" borderId="15" xfId="0" applyNumberFormat="1" applyBorder="1"/>
    <xf numFmtId="4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" fontId="0" fillId="9" borderId="0" xfId="0" applyNumberFormat="1" applyFill="1"/>
    <xf numFmtId="4" fontId="0" fillId="9" borderId="14" xfId="0" applyNumberFormat="1" applyFill="1" applyBorder="1"/>
    <xf numFmtId="165" fontId="0" fillId="9" borderId="0" xfId="0" applyNumberFormat="1" applyFill="1" applyBorder="1"/>
    <xf numFmtId="165" fontId="0" fillId="9" borderId="15" xfId="0" applyNumberFormat="1" applyFill="1" applyBorder="1"/>
    <xf numFmtId="0" fontId="2" fillId="0" borderId="0" xfId="0" applyFont="1"/>
  </cellXfs>
  <cellStyles count="5">
    <cellStyle name="Currency" xfId="1" builtinId="4"/>
    <cellStyle name="Normal" xfId="0" builtinId="0"/>
    <cellStyle name="Normal 2" xfId="2"/>
    <cellStyle name="Normal 2 2" xfId="4"/>
    <cellStyle name="Normal 3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Q4_sensitivity!$K$1</c:f>
          <c:strCache>
            <c:ptCount val="1"/>
            <c:pt idx="0">
              <c:v>Sensitivity of $C$19 to Number of Attendants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Q4_sensitivity!$A$5:$A$25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Q4_sensitivity!$K$5:$K$25</c:f>
              <c:numCache>
                <c:formatCode>General</c:formatCode>
                <c:ptCount val="21"/>
                <c:pt idx="0">
                  <c:v>21120</c:v>
                </c:pt>
                <c:pt idx="1">
                  <c:v>20544</c:v>
                </c:pt>
                <c:pt idx="2">
                  <c:v>19008</c:v>
                </c:pt>
                <c:pt idx="3">
                  <c:v>18432</c:v>
                </c:pt>
                <c:pt idx="4">
                  <c:v>16896</c:v>
                </c:pt>
                <c:pt idx="5">
                  <c:v>16320</c:v>
                </c:pt>
                <c:pt idx="6">
                  <c:v>15744</c:v>
                </c:pt>
                <c:pt idx="7">
                  <c:v>15168</c:v>
                </c:pt>
                <c:pt idx="8">
                  <c:v>14592</c:v>
                </c:pt>
                <c:pt idx="9">
                  <c:v>14016</c:v>
                </c:pt>
                <c:pt idx="10">
                  <c:v>13440</c:v>
                </c:pt>
                <c:pt idx="11">
                  <c:v>12864</c:v>
                </c:pt>
                <c:pt idx="12">
                  <c:v>12288</c:v>
                </c:pt>
                <c:pt idx="13">
                  <c:v>11712</c:v>
                </c:pt>
                <c:pt idx="14">
                  <c:v>11136</c:v>
                </c:pt>
                <c:pt idx="15">
                  <c:v>11136</c:v>
                </c:pt>
                <c:pt idx="16">
                  <c:v>10944</c:v>
                </c:pt>
                <c:pt idx="17">
                  <c:v>10944</c:v>
                </c:pt>
                <c:pt idx="18">
                  <c:v>10752</c:v>
                </c:pt>
                <c:pt idx="19">
                  <c:v>10752</c:v>
                </c:pt>
                <c:pt idx="20">
                  <c:v>10560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5A4-B8FA-72792E8D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160096"/>
        <c:axId val="653167312"/>
      </c:lineChart>
      <c:catAx>
        <c:axId val="6531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Attendants ($D$32)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53167312"/>
        <c:crosses val="autoZero"/>
        <c:auto val="1"/>
        <c:lblAlgn val="ctr"/>
        <c:lblOffset val="100"/>
        <c:noMultiLvlLbl val="0"/>
      </c:catAx>
      <c:valAx>
        <c:axId val="65316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16009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85726</xdr:rowOff>
    </xdr:from>
    <xdr:to>
      <xdr:col>18</xdr:col>
      <xdr:colOff>9525</xdr:colOff>
      <xdr:row>4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017C8-5009-4EDB-A6D4-963FF2AF5645}"/>
            </a:ext>
          </a:extLst>
        </xdr:cNvPr>
        <xdr:cNvCxnSpPr/>
      </xdr:nvCxnSpPr>
      <xdr:spPr>
        <a:xfrm>
          <a:off x="3750945" y="649606"/>
          <a:ext cx="7383780" cy="952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76200</xdr:rowOff>
    </xdr:from>
    <xdr:to>
      <xdr:col>7</xdr:col>
      <xdr:colOff>0</xdr:colOff>
      <xdr:row>5</xdr:row>
      <xdr:rowOff>28575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9AF60C4-92EA-4163-B4A6-D723B5AB46FF}"/>
            </a:ext>
          </a:extLst>
        </xdr:cNvPr>
        <xdr:cNvCxnSpPr/>
      </xdr:nvCxnSpPr>
      <xdr:spPr>
        <a:xfrm>
          <a:off x="4366260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295275</xdr:colOff>
      <xdr:row>4</xdr:row>
      <xdr:rowOff>76200</xdr:rowOff>
    </xdr:from>
    <xdr:to>
      <xdr:col>7</xdr:col>
      <xdr:colOff>295275</xdr:colOff>
      <xdr:row>5</xdr:row>
      <xdr:rowOff>28575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4C90933-B7B6-40DF-9B72-07970BA94288}"/>
            </a:ext>
          </a:extLst>
        </xdr:cNvPr>
        <xdr:cNvCxnSpPr/>
      </xdr:nvCxnSpPr>
      <xdr:spPr>
        <a:xfrm>
          <a:off x="4661535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</xdr:row>
      <xdr:rowOff>66675</xdr:rowOff>
    </xdr:from>
    <xdr:to>
      <xdr:col>8</xdr:col>
      <xdr:colOff>0</xdr:colOff>
      <xdr:row>5</xdr:row>
      <xdr:rowOff>19050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A688A96-77F5-4F22-BCD3-B22BA8247D2C}"/>
            </a:ext>
          </a:extLst>
        </xdr:cNvPr>
        <xdr:cNvCxnSpPr/>
      </xdr:nvCxnSpPr>
      <xdr:spPr>
        <a:xfrm>
          <a:off x="4975860" y="63055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4</xdr:row>
      <xdr:rowOff>85725</xdr:rowOff>
    </xdr:from>
    <xdr:to>
      <xdr:col>8</xdr:col>
      <xdr:colOff>295275</xdr:colOff>
      <xdr:row>5</xdr:row>
      <xdr:rowOff>38100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9675CA0-7997-4282-9884-997ECD211D43}"/>
            </a:ext>
          </a:extLst>
        </xdr:cNvPr>
        <xdr:cNvCxnSpPr/>
      </xdr:nvCxnSpPr>
      <xdr:spPr>
        <a:xfrm>
          <a:off x="527113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4</xdr:row>
      <xdr:rowOff>76200</xdr:rowOff>
    </xdr:from>
    <xdr:to>
      <xdr:col>8</xdr:col>
      <xdr:colOff>600075</xdr:colOff>
      <xdr:row>5</xdr:row>
      <xdr:rowOff>28575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9508D92-488A-43AD-A14E-1798B2169843}"/>
            </a:ext>
          </a:extLst>
        </xdr:cNvPr>
        <xdr:cNvCxnSpPr/>
      </xdr:nvCxnSpPr>
      <xdr:spPr>
        <a:xfrm>
          <a:off x="5575935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4</xdr:row>
      <xdr:rowOff>66675</xdr:rowOff>
    </xdr:from>
    <xdr:to>
      <xdr:col>9</xdr:col>
      <xdr:colOff>295275</xdr:colOff>
      <xdr:row>9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11B9B33-9E59-400D-B95B-22179D27B187}"/>
            </a:ext>
          </a:extLst>
        </xdr:cNvPr>
        <xdr:cNvCxnSpPr/>
      </xdr:nvCxnSpPr>
      <xdr:spPr>
        <a:xfrm>
          <a:off x="5880735" y="630555"/>
          <a:ext cx="0" cy="85725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76200</xdr:rowOff>
    </xdr:from>
    <xdr:to>
      <xdr:col>10</xdr:col>
      <xdr:colOff>0</xdr:colOff>
      <xdr:row>6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556CDCE-99BE-499E-8134-1F5BBCB86912}"/>
            </a:ext>
          </a:extLst>
        </xdr:cNvPr>
        <xdr:cNvCxnSpPr/>
      </xdr:nvCxnSpPr>
      <xdr:spPr>
        <a:xfrm>
          <a:off x="6195060" y="640080"/>
          <a:ext cx="0" cy="47053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4</xdr:row>
      <xdr:rowOff>85725</xdr:rowOff>
    </xdr:from>
    <xdr:to>
      <xdr:col>10</xdr:col>
      <xdr:colOff>314325</xdr:colOff>
      <xdr:row>5</xdr:row>
      <xdr:rowOff>38100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9CAC6624-3493-4BF6-8396-950ED406880A}"/>
            </a:ext>
          </a:extLst>
        </xdr:cNvPr>
        <xdr:cNvCxnSpPr/>
      </xdr:nvCxnSpPr>
      <xdr:spPr>
        <a:xfrm>
          <a:off x="650938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66675</xdr:rowOff>
    </xdr:from>
    <xdr:to>
      <xdr:col>11</xdr:col>
      <xdr:colOff>0</xdr:colOff>
      <xdr:row>5</xdr:row>
      <xdr:rowOff>19050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FBB9F55-14F5-44E5-A4EF-3570695D4132}"/>
            </a:ext>
          </a:extLst>
        </xdr:cNvPr>
        <xdr:cNvCxnSpPr/>
      </xdr:nvCxnSpPr>
      <xdr:spPr>
        <a:xfrm>
          <a:off x="6804660" y="63055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4</xdr:row>
      <xdr:rowOff>95250</xdr:rowOff>
    </xdr:from>
    <xdr:to>
      <xdr:col>11</xdr:col>
      <xdr:colOff>314325</xdr:colOff>
      <xdr:row>9</xdr:row>
      <xdr:rowOff>9525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A1A5BB45-1B72-4F61-B6DF-7302D1D0289E}"/>
            </a:ext>
          </a:extLst>
        </xdr:cNvPr>
        <xdr:cNvCxnSpPr/>
      </xdr:nvCxnSpPr>
      <xdr:spPr>
        <a:xfrm>
          <a:off x="7118985" y="659130"/>
          <a:ext cx="0" cy="828675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600075</xdr:colOff>
      <xdr:row>4</xdr:row>
      <xdr:rowOff>76200</xdr:rowOff>
    </xdr:from>
    <xdr:to>
      <xdr:col>11</xdr:col>
      <xdr:colOff>600075</xdr:colOff>
      <xdr:row>8</xdr:row>
      <xdr:rowOff>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4FDED49-FD17-43B5-8F0A-58D83EB13B66}"/>
            </a:ext>
          </a:extLst>
        </xdr:cNvPr>
        <xdr:cNvCxnSpPr/>
      </xdr:nvCxnSpPr>
      <xdr:spPr>
        <a:xfrm>
          <a:off x="7404735" y="640080"/>
          <a:ext cx="0" cy="65532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4</xdr:row>
      <xdr:rowOff>95250</xdr:rowOff>
    </xdr:from>
    <xdr:to>
      <xdr:col>12</xdr:col>
      <xdr:colOff>304800</xdr:colOff>
      <xdr:row>5</xdr:row>
      <xdr:rowOff>47625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6D1E550-7116-4BD0-9973-12C63FE5BF9F}"/>
            </a:ext>
          </a:extLst>
        </xdr:cNvPr>
        <xdr:cNvCxnSpPr/>
      </xdr:nvCxnSpPr>
      <xdr:spPr>
        <a:xfrm>
          <a:off x="7719060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66675</xdr:rowOff>
    </xdr:from>
    <xdr:to>
      <xdr:col>13</xdr:col>
      <xdr:colOff>0</xdr:colOff>
      <xdr:row>5</xdr:row>
      <xdr:rowOff>19050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EA93A13-33EA-47C6-893F-9FD424AB0287}"/>
            </a:ext>
          </a:extLst>
        </xdr:cNvPr>
        <xdr:cNvCxnSpPr/>
      </xdr:nvCxnSpPr>
      <xdr:spPr>
        <a:xfrm>
          <a:off x="8031480" y="63055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304800</xdr:colOff>
      <xdr:row>4</xdr:row>
      <xdr:rowOff>95250</xdr:rowOff>
    </xdr:from>
    <xdr:to>
      <xdr:col>13</xdr:col>
      <xdr:colOff>304800</xdr:colOff>
      <xdr:row>5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1285A66-7C62-4AD0-8016-37ECDC4A66F2}"/>
            </a:ext>
          </a:extLst>
        </xdr:cNvPr>
        <xdr:cNvCxnSpPr/>
      </xdr:nvCxnSpPr>
      <xdr:spPr>
        <a:xfrm>
          <a:off x="8336280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85725</xdr:rowOff>
    </xdr:from>
    <xdr:to>
      <xdr:col>14</xdr:col>
      <xdr:colOff>0</xdr:colOff>
      <xdr:row>9</xdr:row>
      <xdr:rowOff>9525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B983E08-A246-44D3-BCF8-3D2D7AB88FAC}"/>
            </a:ext>
          </a:extLst>
        </xdr:cNvPr>
        <xdr:cNvCxnSpPr/>
      </xdr:nvCxnSpPr>
      <xdr:spPr>
        <a:xfrm>
          <a:off x="8671560" y="649605"/>
          <a:ext cx="0" cy="83820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4</xdr:row>
      <xdr:rowOff>76200</xdr:rowOff>
    </xdr:from>
    <xdr:to>
      <xdr:col>14</xdr:col>
      <xdr:colOff>304800</xdr:colOff>
      <xdr:row>5</xdr:row>
      <xdr:rowOff>28575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E1AE1DF3-72ED-435C-8494-CBCACE4AD7ED}"/>
            </a:ext>
          </a:extLst>
        </xdr:cNvPr>
        <xdr:cNvCxnSpPr/>
      </xdr:nvCxnSpPr>
      <xdr:spPr>
        <a:xfrm>
          <a:off x="8976360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4</xdr:row>
      <xdr:rowOff>85725</xdr:rowOff>
    </xdr:from>
    <xdr:to>
      <xdr:col>14</xdr:col>
      <xdr:colOff>600075</xdr:colOff>
      <xdr:row>5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C20DE2D-9974-4726-A39A-CB8D0B4B82D3}"/>
            </a:ext>
          </a:extLst>
        </xdr:cNvPr>
        <xdr:cNvCxnSpPr/>
      </xdr:nvCxnSpPr>
      <xdr:spPr>
        <a:xfrm>
          <a:off x="927163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4</xdr:row>
      <xdr:rowOff>85725</xdr:rowOff>
    </xdr:from>
    <xdr:to>
      <xdr:col>15</xdr:col>
      <xdr:colOff>314325</xdr:colOff>
      <xdr:row>5</xdr:row>
      <xdr:rowOff>38100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FF3B31C-E86F-4B68-923E-120D4A55D702}"/>
            </a:ext>
          </a:extLst>
        </xdr:cNvPr>
        <xdr:cNvCxnSpPr/>
      </xdr:nvCxnSpPr>
      <xdr:spPr>
        <a:xfrm>
          <a:off x="961072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4</xdr:row>
      <xdr:rowOff>76200</xdr:rowOff>
    </xdr:from>
    <xdr:to>
      <xdr:col>15</xdr:col>
      <xdr:colOff>600075</xdr:colOff>
      <xdr:row>5</xdr:row>
      <xdr:rowOff>28575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1581DB7-B42D-4FB7-AD65-83C28A72175F}"/>
            </a:ext>
          </a:extLst>
        </xdr:cNvPr>
        <xdr:cNvCxnSpPr/>
      </xdr:nvCxnSpPr>
      <xdr:spPr>
        <a:xfrm>
          <a:off x="9896475" y="64008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314325</xdr:colOff>
      <xdr:row>4</xdr:row>
      <xdr:rowOff>95250</xdr:rowOff>
    </xdr:from>
    <xdr:to>
      <xdr:col>16</xdr:col>
      <xdr:colOff>314325</xdr:colOff>
      <xdr:row>5</xdr:row>
      <xdr:rowOff>47625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33B820E-EB0C-482E-A552-468E1D4A6DE5}"/>
            </a:ext>
          </a:extLst>
        </xdr:cNvPr>
        <xdr:cNvCxnSpPr/>
      </xdr:nvCxnSpPr>
      <xdr:spPr>
        <a:xfrm>
          <a:off x="10220325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95250</xdr:rowOff>
    </xdr:from>
    <xdr:to>
      <xdr:col>17</xdr:col>
      <xdr:colOff>0</xdr:colOff>
      <xdr:row>5</xdr:row>
      <xdr:rowOff>47625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C2A44FB-4C38-4B13-B9B0-4772BD213D3B}"/>
            </a:ext>
          </a:extLst>
        </xdr:cNvPr>
        <xdr:cNvCxnSpPr/>
      </xdr:nvCxnSpPr>
      <xdr:spPr>
        <a:xfrm>
          <a:off x="10515600" y="659130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</xdr:row>
      <xdr:rowOff>85725</xdr:rowOff>
    </xdr:from>
    <xdr:to>
      <xdr:col>6</xdr:col>
      <xdr:colOff>285750</xdr:colOff>
      <xdr:row>4</xdr:row>
      <xdr:rowOff>161925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523994D-6BE0-4D2C-BB66-0C380030E850}"/>
            </a:ext>
          </a:extLst>
        </xdr:cNvPr>
        <xdr:cNvSpPr txBox="1"/>
      </xdr:nvSpPr>
      <xdr:spPr>
        <a:xfrm>
          <a:off x="3535680" y="466725"/>
          <a:ext cx="49149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8 am</a:t>
          </a:r>
        </a:p>
      </xdr:txBody>
    </xdr:sp>
    <xdr:clientData/>
  </xdr:twoCellAnchor>
  <xdr:twoCellAnchor>
    <xdr:from>
      <xdr:col>6</xdr:col>
      <xdr:colOff>104775</xdr:colOff>
      <xdr:row>3</xdr:row>
      <xdr:rowOff>85725</xdr:rowOff>
    </xdr:from>
    <xdr:to>
      <xdr:col>6</xdr:col>
      <xdr:colOff>581025</xdr:colOff>
      <xdr:row>4</xdr:row>
      <xdr:rowOff>161925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FED1A5F-E3B7-4721-B745-82E1DE8E285A}"/>
            </a:ext>
          </a:extLst>
        </xdr:cNvPr>
        <xdr:cNvSpPr txBox="1"/>
      </xdr:nvSpPr>
      <xdr:spPr>
        <a:xfrm>
          <a:off x="3846195" y="46672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9</a:t>
          </a:r>
          <a:r>
            <a:rPr lang="en-US" sz="800" baseline="0"/>
            <a:t> </a:t>
          </a:r>
          <a:r>
            <a:rPr lang="en-US" sz="800"/>
            <a:t>am</a:t>
          </a:r>
        </a:p>
      </xdr:txBody>
    </xdr:sp>
    <xdr:clientData/>
  </xdr:twoCellAnchor>
  <xdr:twoCellAnchor>
    <xdr:from>
      <xdr:col>6</xdr:col>
      <xdr:colOff>390525</xdr:colOff>
      <xdr:row>3</xdr:row>
      <xdr:rowOff>85725</xdr:rowOff>
    </xdr:from>
    <xdr:to>
      <xdr:col>7</xdr:col>
      <xdr:colOff>257175</xdr:colOff>
      <xdr:row>4</xdr:row>
      <xdr:rowOff>161925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D5E71E3B-0B3C-495E-92FC-CEC2DACA1D39}"/>
            </a:ext>
          </a:extLst>
        </xdr:cNvPr>
        <xdr:cNvSpPr txBox="1"/>
      </xdr:nvSpPr>
      <xdr:spPr>
        <a:xfrm>
          <a:off x="4131945" y="466725"/>
          <a:ext cx="49149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10</a:t>
          </a:r>
          <a:r>
            <a:rPr lang="en-US" sz="800" baseline="0"/>
            <a:t> </a:t>
          </a:r>
          <a:r>
            <a:rPr lang="en-US" sz="800"/>
            <a:t>am</a:t>
          </a:r>
        </a:p>
      </xdr:txBody>
    </xdr:sp>
    <xdr:clientData/>
  </xdr:twoCellAnchor>
  <xdr:twoCellAnchor>
    <xdr:from>
      <xdr:col>7</xdr:col>
      <xdr:colOff>142875</xdr:colOff>
      <xdr:row>3</xdr:row>
      <xdr:rowOff>95250</xdr:rowOff>
    </xdr:from>
    <xdr:to>
      <xdr:col>8</xdr:col>
      <xdr:colOff>9525</xdr:colOff>
      <xdr:row>4</xdr:row>
      <xdr:rowOff>171450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86CF596-5E85-4441-9D45-FD86E0A3D217}"/>
            </a:ext>
          </a:extLst>
        </xdr:cNvPr>
        <xdr:cNvSpPr txBox="1"/>
      </xdr:nvSpPr>
      <xdr:spPr>
        <a:xfrm>
          <a:off x="4509135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11 </a:t>
          </a:r>
          <a:r>
            <a:rPr lang="en-US" sz="800"/>
            <a:t>am</a:t>
          </a:r>
        </a:p>
      </xdr:txBody>
    </xdr:sp>
    <xdr:clientData/>
  </xdr:twoCellAnchor>
  <xdr:twoCellAnchor>
    <xdr:from>
      <xdr:col>7</xdr:col>
      <xdr:colOff>447675</xdr:colOff>
      <xdr:row>3</xdr:row>
      <xdr:rowOff>104775</xdr:rowOff>
    </xdr:from>
    <xdr:to>
      <xdr:col>8</xdr:col>
      <xdr:colOff>314325</xdr:colOff>
      <xdr:row>4</xdr:row>
      <xdr:rowOff>180975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53CDE012-6D37-485D-9ED9-A611C04E12A5}"/>
            </a:ext>
          </a:extLst>
        </xdr:cNvPr>
        <xdr:cNvSpPr txBox="1"/>
      </xdr:nvSpPr>
      <xdr:spPr>
        <a:xfrm>
          <a:off x="48139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12 p</a:t>
          </a:r>
          <a:r>
            <a:rPr lang="en-US" sz="800"/>
            <a:t>m</a:t>
          </a:r>
        </a:p>
      </xdr:txBody>
    </xdr:sp>
    <xdr:clientData/>
  </xdr:twoCellAnchor>
  <xdr:twoCellAnchor>
    <xdr:from>
      <xdr:col>8</xdr:col>
      <xdr:colOff>142875</xdr:colOff>
      <xdr:row>3</xdr:row>
      <xdr:rowOff>104775</xdr:rowOff>
    </xdr:from>
    <xdr:to>
      <xdr:col>9</xdr:col>
      <xdr:colOff>9525</xdr:colOff>
      <xdr:row>4</xdr:row>
      <xdr:rowOff>180975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FF274AD-B3CF-4DB7-AEDE-0506C713D0F5}"/>
            </a:ext>
          </a:extLst>
        </xdr:cNvPr>
        <xdr:cNvSpPr txBox="1"/>
      </xdr:nvSpPr>
      <xdr:spPr>
        <a:xfrm>
          <a:off x="51187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8</xdr:col>
      <xdr:colOff>428625</xdr:colOff>
      <xdr:row>3</xdr:row>
      <xdr:rowOff>95250</xdr:rowOff>
    </xdr:from>
    <xdr:to>
      <xdr:col>9</xdr:col>
      <xdr:colOff>295275</xdr:colOff>
      <xdr:row>4</xdr:row>
      <xdr:rowOff>171450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EDC380A-10D5-48D3-BFDF-B58C2E4DD7C6}"/>
            </a:ext>
          </a:extLst>
        </xdr:cNvPr>
        <xdr:cNvSpPr txBox="1"/>
      </xdr:nvSpPr>
      <xdr:spPr>
        <a:xfrm>
          <a:off x="5404485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2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9</xdr:col>
      <xdr:colOff>419100</xdr:colOff>
      <xdr:row>3</xdr:row>
      <xdr:rowOff>95250</xdr:rowOff>
    </xdr:from>
    <xdr:to>
      <xdr:col>10</xdr:col>
      <xdr:colOff>285750</xdr:colOff>
      <xdr:row>4</xdr:row>
      <xdr:rowOff>171450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532FB80-8CC5-48E5-A6DA-AB7C54406CAC}"/>
            </a:ext>
          </a:extLst>
        </xdr:cNvPr>
        <xdr:cNvSpPr txBox="1"/>
      </xdr:nvSpPr>
      <xdr:spPr>
        <a:xfrm>
          <a:off x="6004560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4 p</a:t>
          </a:r>
          <a:r>
            <a:rPr lang="en-US" sz="800"/>
            <a:t>m</a:t>
          </a:r>
        </a:p>
      </xdr:txBody>
    </xdr:sp>
    <xdr:clientData/>
  </xdr:twoCellAnchor>
  <xdr:twoCellAnchor>
    <xdr:from>
      <xdr:col>9</xdr:col>
      <xdr:colOff>114300</xdr:colOff>
      <xdr:row>3</xdr:row>
      <xdr:rowOff>95250</xdr:rowOff>
    </xdr:from>
    <xdr:to>
      <xdr:col>9</xdr:col>
      <xdr:colOff>590550</xdr:colOff>
      <xdr:row>4</xdr:row>
      <xdr:rowOff>171450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96D86FA-748A-44C6-AA83-71EDD17D3C8E}"/>
            </a:ext>
          </a:extLst>
        </xdr:cNvPr>
        <xdr:cNvSpPr txBox="1"/>
      </xdr:nvSpPr>
      <xdr:spPr>
        <a:xfrm>
          <a:off x="5699760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3 p</a:t>
          </a:r>
          <a:r>
            <a:rPr lang="en-US" sz="800"/>
            <a:t>m</a:t>
          </a:r>
        </a:p>
      </xdr:txBody>
    </xdr:sp>
    <xdr:clientData/>
  </xdr:twoCellAnchor>
  <xdr:twoCellAnchor>
    <xdr:from>
      <xdr:col>10</xdr:col>
      <xdr:colOff>104775</xdr:colOff>
      <xdr:row>3</xdr:row>
      <xdr:rowOff>104775</xdr:rowOff>
    </xdr:from>
    <xdr:to>
      <xdr:col>10</xdr:col>
      <xdr:colOff>581025</xdr:colOff>
      <xdr:row>4</xdr:row>
      <xdr:rowOff>180975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1F73121-ADF4-4BA5-A48D-55C3C3C507D4}"/>
            </a:ext>
          </a:extLst>
        </xdr:cNvPr>
        <xdr:cNvSpPr txBox="1"/>
      </xdr:nvSpPr>
      <xdr:spPr>
        <a:xfrm>
          <a:off x="62998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5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10</xdr:col>
      <xdr:colOff>390525</xdr:colOff>
      <xdr:row>3</xdr:row>
      <xdr:rowOff>104775</xdr:rowOff>
    </xdr:from>
    <xdr:to>
      <xdr:col>11</xdr:col>
      <xdr:colOff>257175</xdr:colOff>
      <xdr:row>4</xdr:row>
      <xdr:rowOff>180975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5E094552-5DE4-46E7-B05B-4C7E7951BAA2}"/>
            </a:ext>
          </a:extLst>
        </xdr:cNvPr>
        <xdr:cNvSpPr txBox="1"/>
      </xdr:nvSpPr>
      <xdr:spPr>
        <a:xfrm>
          <a:off x="658558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6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11</xdr:col>
      <xdr:colOff>104775</xdr:colOff>
      <xdr:row>3</xdr:row>
      <xdr:rowOff>104775</xdr:rowOff>
    </xdr:from>
    <xdr:to>
      <xdr:col>11</xdr:col>
      <xdr:colOff>581025</xdr:colOff>
      <xdr:row>4</xdr:row>
      <xdr:rowOff>180975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1029C301-A514-4F85-9FD8-8ECA6B07B4BA}"/>
            </a:ext>
          </a:extLst>
        </xdr:cNvPr>
        <xdr:cNvSpPr txBox="1"/>
      </xdr:nvSpPr>
      <xdr:spPr>
        <a:xfrm>
          <a:off x="690943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7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11</xdr:col>
      <xdr:colOff>390525</xdr:colOff>
      <xdr:row>3</xdr:row>
      <xdr:rowOff>104775</xdr:rowOff>
    </xdr:from>
    <xdr:to>
      <xdr:col>12</xdr:col>
      <xdr:colOff>257175</xdr:colOff>
      <xdr:row>4</xdr:row>
      <xdr:rowOff>180975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2E01A5F-4B43-4457-B3AA-6E91CF762C33}"/>
            </a:ext>
          </a:extLst>
        </xdr:cNvPr>
        <xdr:cNvSpPr txBox="1"/>
      </xdr:nvSpPr>
      <xdr:spPr>
        <a:xfrm>
          <a:off x="719518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8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12</xdr:col>
      <xdr:colOff>85725</xdr:colOff>
      <xdr:row>3</xdr:row>
      <xdr:rowOff>104775</xdr:rowOff>
    </xdr:from>
    <xdr:to>
      <xdr:col>12</xdr:col>
      <xdr:colOff>561975</xdr:colOff>
      <xdr:row>4</xdr:row>
      <xdr:rowOff>180975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1518F59-34E8-4960-A2C3-8E30CDECD5D1}"/>
            </a:ext>
          </a:extLst>
        </xdr:cNvPr>
        <xdr:cNvSpPr txBox="1"/>
      </xdr:nvSpPr>
      <xdr:spPr>
        <a:xfrm>
          <a:off x="749998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9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12</xdr:col>
      <xdr:colOff>342900</xdr:colOff>
      <xdr:row>3</xdr:row>
      <xdr:rowOff>104775</xdr:rowOff>
    </xdr:from>
    <xdr:to>
      <xdr:col>13</xdr:col>
      <xdr:colOff>219075</xdr:colOff>
      <xdr:row>4</xdr:row>
      <xdr:rowOff>180975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D1B66EC-F974-4899-8F3D-3C264E9CEE20}"/>
            </a:ext>
          </a:extLst>
        </xdr:cNvPr>
        <xdr:cNvSpPr txBox="1"/>
      </xdr:nvSpPr>
      <xdr:spPr>
        <a:xfrm>
          <a:off x="7757160" y="485775"/>
          <a:ext cx="493395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10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13</xdr:col>
      <xdr:colOff>47625</xdr:colOff>
      <xdr:row>3</xdr:row>
      <xdr:rowOff>114300</xdr:rowOff>
    </xdr:from>
    <xdr:to>
      <xdr:col>13</xdr:col>
      <xdr:colOff>523875</xdr:colOff>
      <xdr:row>5</xdr:row>
      <xdr:rowOff>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502F3E6-A062-4D1C-A576-AD21B8CC1534}"/>
            </a:ext>
          </a:extLst>
        </xdr:cNvPr>
        <xdr:cNvSpPr txBox="1"/>
      </xdr:nvSpPr>
      <xdr:spPr>
        <a:xfrm>
          <a:off x="8079105" y="495300"/>
          <a:ext cx="47625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11</a:t>
          </a:r>
          <a:r>
            <a:rPr lang="en-US" sz="800" baseline="0"/>
            <a:t> p</a:t>
          </a:r>
          <a:r>
            <a:rPr lang="en-US" sz="800"/>
            <a:t>m</a:t>
          </a:r>
        </a:p>
      </xdr:txBody>
    </xdr:sp>
    <xdr:clientData/>
  </xdr:twoCellAnchor>
  <xdr:twoCellAnchor>
    <xdr:from>
      <xdr:col>13</xdr:col>
      <xdr:colOff>381000</xdr:colOff>
      <xdr:row>3</xdr:row>
      <xdr:rowOff>114300</xdr:rowOff>
    </xdr:from>
    <xdr:to>
      <xdr:col>14</xdr:col>
      <xdr:colOff>238125</xdr:colOff>
      <xdr:row>5</xdr:row>
      <xdr:rowOff>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C16A08D-4491-4289-BFE4-6EAAEF2BD7DD}"/>
            </a:ext>
          </a:extLst>
        </xdr:cNvPr>
        <xdr:cNvSpPr txBox="1"/>
      </xdr:nvSpPr>
      <xdr:spPr>
        <a:xfrm>
          <a:off x="8412480" y="495300"/>
          <a:ext cx="497205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12 </a:t>
          </a:r>
          <a:r>
            <a:rPr lang="en-US" sz="800"/>
            <a:t>am</a:t>
          </a:r>
        </a:p>
      </xdr:txBody>
    </xdr:sp>
    <xdr:clientData/>
  </xdr:twoCellAnchor>
  <xdr:twoCellAnchor>
    <xdr:from>
      <xdr:col>14</xdr:col>
      <xdr:colOff>95250</xdr:colOff>
      <xdr:row>3</xdr:row>
      <xdr:rowOff>104775</xdr:rowOff>
    </xdr:from>
    <xdr:to>
      <xdr:col>14</xdr:col>
      <xdr:colOff>571500</xdr:colOff>
      <xdr:row>4</xdr:row>
      <xdr:rowOff>180975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AA1CB40-6ACD-410F-B9FC-50F868166539}"/>
            </a:ext>
          </a:extLst>
        </xdr:cNvPr>
        <xdr:cNvSpPr txBox="1"/>
      </xdr:nvSpPr>
      <xdr:spPr>
        <a:xfrm>
          <a:off x="8766810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1</a:t>
          </a:r>
          <a:r>
            <a:rPr lang="en-US" sz="800" baseline="0"/>
            <a:t> </a:t>
          </a:r>
          <a:r>
            <a:rPr lang="en-US" sz="800"/>
            <a:t>am</a:t>
          </a:r>
        </a:p>
      </xdr:txBody>
    </xdr:sp>
    <xdr:clientData/>
  </xdr:twoCellAnchor>
  <xdr:twoCellAnchor>
    <xdr:from>
      <xdr:col>14</xdr:col>
      <xdr:colOff>390525</xdr:colOff>
      <xdr:row>3</xdr:row>
      <xdr:rowOff>104775</xdr:rowOff>
    </xdr:from>
    <xdr:to>
      <xdr:col>15</xdr:col>
      <xdr:colOff>257175</xdr:colOff>
      <xdr:row>4</xdr:row>
      <xdr:rowOff>180975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94837E9C-ED17-44A9-A3DA-F13532B54A78}"/>
            </a:ext>
          </a:extLst>
        </xdr:cNvPr>
        <xdr:cNvSpPr txBox="1"/>
      </xdr:nvSpPr>
      <xdr:spPr>
        <a:xfrm>
          <a:off x="9062085" y="485775"/>
          <a:ext cx="49149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2 </a:t>
          </a:r>
          <a:r>
            <a:rPr lang="en-US" sz="800"/>
            <a:t>am</a:t>
          </a:r>
        </a:p>
      </xdr:txBody>
    </xdr:sp>
    <xdr:clientData/>
  </xdr:twoCellAnchor>
  <xdr:twoCellAnchor>
    <xdr:from>
      <xdr:col>15</xdr:col>
      <xdr:colOff>114300</xdr:colOff>
      <xdr:row>3</xdr:row>
      <xdr:rowOff>104775</xdr:rowOff>
    </xdr:from>
    <xdr:to>
      <xdr:col>15</xdr:col>
      <xdr:colOff>590550</xdr:colOff>
      <xdr:row>4</xdr:row>
      <xdr:rowOff>180975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18B448B8-8A45-4344-9018-99AC403DC60D}"/>
            </a:ext>
          </a:extLst>
        </xdr:cNvPr>
        <xdr:cNvSpPr txBox="1"/>
      </xdr:nvSpPr>
      <xdr:spPr>
        <a:xfrm>
          <a:off x="9410700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3 </a:t>
          </a:r>
          <a:r>
            <a:rPr lang="en-US" sz="800"/>
            <a:t>am</a:t>
          </a:r>
        </a:p>
      </xdr:txBody>
    </xdr:sp>
    <xdr:clientData/>
  </xdr:twoCellAnchor>
  <xdr:twoCellAnchor>
    <xdr:from>
      <xdr:col>15</xdr:col>
      <xdr:colOff>447675</xdr:colOff>
      <xdr:row>3</xdr:row>
      <xdr:rowOff>104775</xdr:rowOff>
    </xdr:from>
    <xdr:to>
      <xdr:col>16</xdr:col>
      <xdr:colOff>314325</xdr:colOff>
      <xdr:row>4</xdr:row>
      <xdr:rowOff>180975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50B3C95B-DE50-4CE1-809E-7FE990C3187B}"/>
            </a:ext>
          </a:extLst>
        </xdr:cNvPr>
        <xdr:cNvSpPr txBox="1"/>
      </xdr:nvSpPr>
      <xdr:spPr>
        <a:xfrm>
          <a:off x="974407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4 </a:t>
          </a:r>
          <a:r>
            <a:rPr lang="en-US" sz="800"/>
            <a:t>am</a:t>
          </a:r>
        </a:p>
      </xdr:txBody>
    </xdr:sp>
    <xdr:clientData/>
  </xdr:twoCellAnchor>
  <xdr:twoCellAnchor>
    <xdr:from>
      <xdr:col>16</xdr:col>
      <xdr:colOff>123825</xdr:colOff>
      <xdr:row>3</xdr:row>
      <xdr:rowOff>95250</xdr:rowOff>
    </xdr:from>
    <xdr:to>
      <xdr:col>16</xdr:col>
      <xdr:colOff>600075</xdr:colOff>
      <xdr:row>4</xdr:row>
      <xdr:rowOff>171450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B99C572-68C6-4E6A-B6F2-F69AD4C1CBBA}"/>
            </a:ext>
          </a:extLst>
        </xdr:cNvPr>
        <xdr:cNvSpPr txBox="1"/>
      </xdr:nvSpPr>
      <xdr:spPr>
        <a:xfrm>
          <a:off x="10029825" y="4762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5 </a:t>
          </a:r>
          <a:r>
            <a:rPr lang="en-US" sz="800"/>
            <a:t>am</a:t>
          </a:r>
        </a:p>
      </xdr:txBody>
    </xdr:sp>
    <xdr:clientData/>
  </xdr:twoCellAnchor>
  <xdr:twoCellAnchor>
    <xdr:from>
      <xdr:col>16</xdr:col>
      <xdr:colOff>400050</xdr:colOff>
      <xdr:row>3</xdr:row>
      <xdr:rowOff>104775</xdr:rowOff>
    </xdr:from>
    <xdr:to>
      <xdr:col>17</xdr:col>
      <xdr:colOff>266700</xdr:colOff>
      <xdr:row>4</xdr:row>
      <xdr:rowOff>180975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8D745F1-A9EE-4C30-97A7-4B389CFA0E1E}"/>
            </a:ext>
          </a:extLst>
        </xdr:cNvPr>
        <xdr:cNvSpPr txBox="1"/>
      </xdr:nvSpPr>
      <xdr:spPr>
        <a:xfrm>
          <a:off x="10306050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6 </a:t>
          </a:r>
          <a:r>
            <a:rPr lang="en-US" sz="800"/>
            <a:t>am</a:t>
          </a:r>
        </a:p>
      </xdr:txBody>
    </xdr:sp>
    <xdr:clientData/>
  </xdr:twoCellAnchor>
  <xdr:twoCellAnchor>
    <xdr:from>
      <xdr:col>17</xdr:col>
      <xdr:colOff>104775</xdr:colOff>
      <xdr:row>3</xdr:row>
      <xdr:rowOff>104775</xdr:rowOff>
    </xdr:from>
    <xdr:to>
      <xdr:col>17</xdr:col>
      <xdr:colOff>581025</xdr:colOff>
      <xdr:row>4</xdr:row>
      <xdr:rowOff>180975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28F07043-6953-4976-889C-33EB72BC37A6}"/>
            </a:ext>
          </a:extLst>
        </xdr:cNvPr>
        <xdr:cNvSpPr txBox="1"/>
      </xdr:nvSpPr>
      <xdr:spPr>
        <a:xfrm>
          <a:off x="1062037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aseline="0"/>
            <a:t>7 </a:t>
          </a:r>
          <a:r>
            <a:rPr lang="en-US" sz="800"/>
            <a:t>am</a:t>
          </a:r>
        </a:p>
      </xdr:txBody>
    </xdr:sp>
    <xdr:clientData/>
  </xdr:twoCellAnchor>
  <xdr:twoCellAnchor>
    <xdr:from>
      <xdr:col>17</xdr:col>
      <xdr:colOff>409575</xdr:colOff>
      <xdr:row>3</xdr:row>
      <xdr:rowOff>104775</xdr:rowOff>
    </xdr:from>
    <xdr:to>
      <xdr:col>18</xdr:col>
      <xdr:colOff>276225</xdr:colOff>
      <xdr:row>4</xdr:row>
      <xdr:rowOff>180975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27974E18-ED40-44E5-9284-C45F0A0BC1C0}"/>
            </a:ext>
          </a:extLst>
        </xdr:cNvPr>
        <xdr:cNvSpPr txBox="1"/>
      </xdr:nvSpPr>
      <xdr:spPr>
        <a:xfrm>
          <a:off x="10925175" y="48577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8 am</a:t>
          </a:r>
        </a:p>
      </xdr:txBody>
    </xdr:sp>
    <xdr:clientData/>
  </xdr:twoCellAnchor>
  <xdr:twoCellAnchor>
    <xdr:from>
      <xdr:col>17</xdr:col>
      <xdr:colOff>295275</xdr:colOff>
      <xdr:row>4</xdr:row>
      <xdr:rowOff>85725</xdr:rowOff>
    </xdr:from>
    <xdr:to>
      <xdr:col>17</xdr:col>
      <xdr:colOff>295275</xdr:colOff>
      <xdr:row>5</xdr:row>
      <xdr:rowOff>38100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A97CD05A-026E-4073-ACED-CB65E7D09279}"/>
            </a:ext>
          </a:extLst>
        </xdr:cNvPr>
        <xdr:cNvCxnSpPr/>
      </xdr:nvCxnSpPr>
      <xdr:spPr>
        <a:xfrm>
          <a:off x="10810875" y="649605"/>
          <a:ext cx="0" cy="13525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577215</xdr:colOff>
      <xdr:row>6</xdr:row>
      <xdr:rowOff>59055</xdr:rowOff>
    </xdr:from>
    <xdr:to>
      <xdr:col>10</xdr:col>
      <xdr:colOff>9525</xdr:colOff>
      <xdr:row>6</xdr:row>
      <xdr:rowOff>59055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B5C19D7-0255-4591-8431-1F881914AFCE}"/>
            </a:ext>
          </a:extLst>
        </xdr:cNvPr>
        <xdr:cNvCxnSpPr/>
      </xdr:nvCxnSpPr>
      <xdr:spPr>
        <a:xfrm>
          <a:off x="5674995" y="1179195"/>
          <a:ext cx="2449830" cy="0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57150</xdr:rowOff>
    </xdr:from>
    <xdr:to>
      <xdr:col>14</xdr:col>
      <xdr:colOff>19050</xdr:colOff>
      <xdr:row>6</xdr:row>
      <xdr:rowOff>57150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6E72F00-2DF6-4EDF-9203-19305985598F}"/>
            </a:ext>
          </a:extLst>
        </xdr:cNvPr>
        <xdr:cNvCxnSpPr/>
      </xdr:nvCxnSpPr>
      <xdr:spPr>
        <a:xfrm>
          <a:off x="6195060" y="986790"/>
          <a:ext cx="2495550" cy="0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</xdr:row>
      <xdr:rowOff>57150</xdr:rowOff>
    </xdr:from>
    <xdr:to>
      <xdr:col>18</xdr:col>
      <xdr:colOff>19050</xdr:colOff>
      <xdr:row>6</xdr:row>
      <xdr:rowOff>57150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CDEA8AB1-1F27-4B77-BC2D-D4DCFF9CACC9}"/>
            </a:ext>
          </a:extLst>
        </xdr:cNvPr>
        <xdr:cNvCxnSpPr/>
      </xdr:nvCxnSpPr>
      <xdr:spPr>
        <a:xfrm>
          <a:off x="8671560" y="986790"/>
          <a:ext cx="2472690" cy="0"/>
        </a:xfrm>
        <a:prstGeom prst="straightConnector1">
          <a:avLst/>
        </a:prstGeom>
        <a:ln w="1905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550545</xdr:colOff>
      <xdr:row>5</xdr:row>
      <xdr:rowOff>34290</xdr:rowOff>
    </xdr:from>
    <xdr:to>
      <xdr:col>6</xdr:col>
      <xdr:colOff>447675</xdr:colOff>
      <xdr:row>6</xdr:row>
      <xdr:rowOff>110490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9A3994DE-AE92-444C-BDCF-BAA498BFBD06}"/>
            </a:ext>
          </a:extLst>
        </xdr:cNvPr>
        <xdr:cNvSpPr txBox="1"/>
      </xdr:nvSpPr>
      <xdr:spPr>
        <a:xfrm>
          <a:off x="5648325" y="97155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A1</a:t>
          </a:r>
        </a:p>
      </xdr:txBody>
    </xdr:sp>
    <xdr:clientData/>
  </xdr:twoCellAnchor>
  <xdr:twoCellAnchor>
    <xdr:from>
      <xdr:col>9</xdr:col>
      <xdr:colOff>598170</xdr:colOff>
      <xdr:row>5</xdr:row>
      <xdr:rowOff>45720</xdr:rowOff>
    </xdr:from>
    <xdr:to>
      <xdr:col>10</xdr:col>
      <xdr:colOff>464820</xdr:colOff>
      <xdr:row>6</xdr:row>
      <xdr:rowOff>121920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B865400-1135-4A40-B46B-B5D520BFF786}"/>
            </a:ext>
          </a:extLst>
        </xdr:cNvPr>
        <xdr:cNvSpPr txBox="1"/>
      </xdr:nvSpPr>
      <xdr:spPr>
        <a:xfrm>
          <a:off x="8103870" y="982980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A2</a:t>
          </a:r>
        </a:p>
      </xdr:txBody>
    </xdr:sp>
    <xdr:clientData/>
  </xdr:twoCellAnchor>
  <xdr:twoCellAnchor>
    <xdr:from>
      <xdr:col>13</xdr:col>
      <xdr:colOff>575310</xdr:colOff>
      <xdr:row>5</xdr:row>
      <xdr:rowOff>45720</xdr:rowOff>
    </xdr:from>
    <xdr:to>
      <xdr:col>14</xdr:col>
      <xdr:colOff>432435</xdr:colOff>
      <xdr:row>6</xdr:row>
      <xdr:rowOff>121920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B0E8EF4-315C-4572-A726-582CCE9F6535}"/>
            </a:ext>
          </a:extLst>
        </xdr:cNvPr>
        <xdr:cNvSpPr txBox="1"/>
      </xdr:nvSpPr>
      <xdr:spPr>
        <a:xfrm>
          <a:off x="10519410" y="982980"/>
          <a:ext cx="466725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6">
                  <a:lumMod val="75000"/>
                </a:schemeClr>
              </a:solidFill>
            </a:rPr>
            <a:t>A3</a:t>
          </a:r>
        </a:p>
      </xdr:txBody>
    </xdr:sp>
    <xdr:clientData/>
  </xdr:twoCellAnchor>
  <xdr:twoCellAnchor>
    <xdr:from>
      <xdr:col>6</xdr:col>
      <xdr:colOff>0</xdr:colOff>
      <xdr:row>7</xdr:row>
      <xdr:rowOff>123825</xdr:rowOff>
    </xdr:from>
    <xdr:to>
      <xdr:col>11</xdr:col>
      <xdr:colOff>590550</xdr:colOff>
      <xdr:row>7</xdr:row>
      <xdr:rowOff>123825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B308456-A0D2-4E51-83F4-DEEE7F1FF036}"/>
            </a:ext>
          </a:extLst>
        </xdr:cNvPr>
        <xdr:cNvCxnSpPr/>
      </xdr:nvCxnSpPr>
      <xdr:spPr>
        <a:xfrm>
          <a:off x="3741420" y="1236345"/>
          <a:ext cx="3653790" cy="0"/>
        </a:xfrm>
        <a:prstGeom prst="straightConnector1">
          <a:avLst/>
        </a:prstGeom>
        <a:ln w="19050"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7</xdr:row>
      <xdr:rowOff>121920</xdr:rowOff>
    </xdr:from>
    <xdr:to>
      <xdr:col>18</xdr:col>
      <xdr:colOff>30480</xdr:colOff>
      <xdr:row>7</xdr:row>
      <xdr:rowOff>123825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319036F-EE64-47B7-8445-CDFFD3760B7B}"/>
            </a:ext>
          </a:extLst>
        </xdr:cNvPr>
        <xdr:cNvCxnSpPr/>
      </xdr:nvCxnSpPr>
      <xdr:spPr>
        <a:xfrm flipV="1">
          <a:off x="9344025" y="1424940"/>
          <a:ext cx="3678555" cy="1905"/>
        </a:xfrm>
        <a:prstGeom prst="straightConnector1">
          <a:avLst/>
        </a:prstGeom>
        <a:ln w="19050">
          <a:solidFill>
            <a:schemeClr val="accent3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544830</xdr:colOff>
      <xdr:row>6</xdr:row>
      <xdr:rowOff>91440</xdr:rowOff>
    </xdr:from>
    <xdr:to>
      <xdr:col>6</xdr:col>
      <xdr:colOff>426720</xdr:colOff>
      <xdr:row>7</xdr:row>
      <xdr:rowOff>167640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BCE8C22-4E12-44E5-A1EF-7542C5E6CDC8}"/>
            </a:ext>
          </a:extLst>
        </xdr:cNvPr>
        <xdr:cNvSpPr txBox="1"/>
      </xdr:nvSpPr>
      <xdr:spPr>
        <a:xfrm>
          <a:off x="5642610" y="1211580"/>
          <a:ext cx="46101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I1</a:t>
          </a:r>
        </a:p>
        <a:p>
          <a:endParaRPr lang="en-US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11</xdr:col>
      <xdr:colOff>556260</xdr:colOff>
      <xdr:row>6</xdr:row>
      <xdr:rowOff>97155</xdr:rowOff>
    </xdr:from>
    <xdr:to>
      <xdr:col>12</xdr:col>
      <xdr:colOff>422910</xdr:colOff>
      <xdr:row>7</xdr:row>
      <xdr:rowOff>173355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C203938-C049-4F9D-9961-986A782203A1}"/>
            </a:ext>
          </a:extLst>
        </xdr:cNvPr>
        <xdr:cNvSpPr txBox="1"/>
      </xdr:nvSpPr>
      <xdr:spPr>
        <a:xfrm>
          <a:off x="9281160" y="1217295"/>
          <a:ext cx="47625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3">
                  <a:lumMod val="50000"/>
                </a:schemeClr>
              </a:solidFill>
            </a:rPr>
            <a:t>I2</a:t>
          </a:r>
        </a:p>
      </xdr:txBody>
    </xdr:sp>
    <xdr:clientData/>
  </xdr:twoCellAnchor>
  <xdr:twoCellAnchor>
    <xdr:from>
      <xdr:col>5</xdr:col>
      <xdr:colOff>577215</xdr:colOff>
      <xdr:row>4</xdr:row>
      <xdr:rowOff>74295</xdr:rowOff>
    </xdr:from>
    <xdr:to>
      <xdr:col>5</xdr:col>
      <xdr:colOff>577215</xdr:colOff>
      <xdr:row>9</xdr:row>
      <xdr:rowOff>17145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A3BC1253-5ED7-4EEF-A6EB-637459F20FD9}"/>
            </a:ext>
          </a:extLst>
        </xdr:cNvPr>
        <xdr:cNvCxnSpPr/>
      </xdr:nvCxnSpPr>
      <xdr:spPr>
        <a:xfrm>
          <a:off x="5674995" y="828675"/>
          <a:ext cx="0" cy="85725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302895</xdr:colOff>
      <xdr:row>4</xdr:row>
      <xdr:rowOff>74295</xdr:rowOff>
    </xdr:from>
    <xdr:to>
      <xdr:col>6</xdr:col>
      <xdr:colOff>302895</xdr:colOff>
      <xdr:row>9</xdr:row>
      <xdr:rowOff>17145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1E3DFDAB-5A25-4B3F-800D-3D20BE6A81EE}"/>
            </a:ext>
          </a:extLst>
        </xdr:cNvPr>
        <xdr:cNvCxnSpPr/>
      </xdr:nvCxnSpPr>
      <xdr:spPr>
        <a:xfrm>
          <a:off x="5979795" y="828675"/>
          <a:ext cx="0" cy="85725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4</xdr:row>
      <xdr:rowOff>85725</xdr:rowOff>
    </xdr:from>
    <xdr:to>
      <xdr:col>18</xdr:col>
      <xdr:colOff>15240</xdr:colOff>
      <xdr:row>9</xdr:row>
      <xdr:rowOff>9525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48083009-A5BB-43B8-AF08-8CB8919EEF3A}"/>
            </a:ext>
          </a:extLst>
        </xdr:cNvPr>
        <xdr:cNvCxnSpPr/>
      </xdr:nvCxnSpPr>
      <xdr:spPr>
        <a:xfrm>
          <a:off x="13007340" y="840105"/>
          <a:ext cx="0" cy="838200"/>
        </a:xfrm>
        <a:prstGeom prst="line">
          <a:avLst/>
        </a:prstGeom>
        <a:ln w="127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7620</xdr:rowOff>
    </xdr:from>
    <xdr:to>
      <xdr:col>18</xdr:col>
      <xdr:colOff>15240</xdr:colOff>
      <xdr:row>9</xdr:row>
      <xdr:rowOff>15240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9317816-8DAB-4E29-9D72-1B6679F7CC3D}"/>
            </a:ext>
          </a:extLst>
        </xdr:cNvPr>
        <xdr:cNvCxnSpPr/>
      </xdr:nvCxnSpPr>
      <xdr:spPr bwMode="auto">
        <a:xfrm flipH="1" flipV="1">
          <a:off x="10553700" y="1676400"/>
          <a:ext cx="2453640" cy="762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11</xdr:col>
      <xdr:colOff>297180</xdr:colOff>
      <xdr:row>9</xdr:row>
      <xdr:rowOff>7620</xdr:rowOff>
    </xdr:from>
    <xdr:to>
      <xdr:col>14</xdr:col>
      <xdr:colOff>0</xdr:colOff>
      <xdr:row>9</xdr:row>
      <xdr:rowOff>7620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F7AF8EA7-BBBE-41A3-B7C7-9E28CAC48ADC}"/>
            </a:ext>
          </a:extLst>
        </xdr:cNvPr>
        <xdr:cNvCxnSpPr/>
      </xdr:nvCxnSpPr>
      <xdr:spPr bwMode="auto">
        <a:xfrm flipH="1">
          <a:off x="9022080" y="1676400"/>
          <a:ext cx="153162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9</xdr:col>
      <xdr:colOff>289560</xdr:colOff>
      <xdr:row>9</xdr:row>
      <xdr:rowOff>7620</xdr:rowOff>
    </xdr:from>
    <xdr:to>
      <xdr:col>11</xdr:col>
      <xdr:colOff>304800</xdr:colOff>
      <xdr:row>9</xdr:row>
      <xdr:rowOff>15240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3906C233-FA3E-4013-9C16-EEDE18C0C666}"/>
            </a:ext>
          </a:extLst>
        </xdr:cNvPr>
        <xdr:cNvCxnSpPr/>
      </xdr:nvCxnSpPr>
      <xdr:spPr bwMode="auto">
        <a:xfrm flipH="1">
          <a:off x="7795260" y="1676400"/>
          <a:ext cx="1234440" cy="762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6</xdr:col>
      <xdr:colOff>304800</xdr:colOff>
      <xdr:row>9</xdr:row>
      <xdr:rowOff>7620</xdr:rowOff>
    </xdr:from>
    <xdr:to>
      <xdr:col>9</xdr:col>
      <xdr:colOff>281940</xdr:colOff>
      <xdr:row>9</xdr:row>
      <xdr:rowOff>15240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D62F0C8D-00F5-4822-A5AD-6F73685AB13B}"/>
            </a:ext>
          </a:extLst>
        </xdr:cNvPr>
        <xdr:cNvCxnSpPr/>
      </xdr:nvCxnSpPr>
      <xdr:spPr bwMode="auto">
        <a:xfrm flipH="1">
          <a:off x="5981700" y="1676400"/>
          <a:ext cx="1805940" cy="762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  <xdr:twoCellAnchor>
    <xdr:from>
      <xdr:col>6</xdr:col>
      <xdr:colOff>0</xdr:colOff>
      <xdr:row>9</xdr:row>
      <xdr:rowOff>15240</xdr:rowOff>
    </xdr:from>
    <xdr:to>
      <xdr:col>6</xdr:col>
      <xdr:colOff>312420</xdr:colOff>
      <xdr:row>9</xdr:row>
      <xdr:rowOff>15240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E53E17C0-B20A-4A0B-9AB2-7AA93244937E}"/>
            </a:ext>
          </a:extLst>
        </xdr:cNvPr>
        <xdr:cNvCxnSpPr/>
      </xdr:nvCxnSpPr>
      <xdr:spPr bwMode="auto">
        <a:xfrm flipH="1">
          <a:off x="5676900" y="1684020"/>
          <a:ext cx="312420" cy="0"/>
        </a:xfrm>
        <a:prstGeom prst="line">
          <a:avLst/>
        </a:prstGeom>
        <a:solidFill>
          <a:srgbClr val="FFFFFF"/>
        </a:solidFill>
        <a:ln w="12700" cap="flat" cmpd="sng" algn="ctr">
          <a:solidFill>
            <a:srgbClr val="0000FF"/>
          </a:solidFill>
          <a:prstDash val="solid"/>
          <a:round/>
          <a:headEnd type="stealth" w="med" len="med"/>
          <a:tailEnd type="stealth" w="med" len="med"/>
        </a:ln>
        <a:effectLst/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137160</xdr:colOff>
      <xdr:row>25</xdr:row>
      <xdr:rowOff>68580</xdr:rowOff>
    </xdr:from>
    <xdr:to>
      <xdr:col>16</xdr:col>
      <xdr:colOff>137160</xdr:colOff>
      <xdr:row>42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6A09E053-EB26-4D50-8EDB-C62835DA8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594360</xdr:colOff>
      <xdr:row>3</xdr:row>
      <xdr:rowOff>53340</xdr:rowOff>
    </xdr:from>
    <xdr:to>
      <xdr:col>15</xdr:col>
      <xdr:colOff>594360</xdr:colOff>
      <xdr:row>6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31A6EC-5F1F-480C-94E3-2F8222B16301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/>
  </sheetViews>
  <sheetFormatPr defaultRowHeight="14.4" x14ac:dyDescent="0.3"/>
  <cols>
    <col min="1" max="1" width="15.44140625" style="42" customWidth="1"/>
    <col min="2" max="4" width="8.88671875" style="42"/>
    <col min="5" max="5" width="16.44140625" style="42" customWidth="1"/>
    <col min="6" max="6" width="8.44140625" style="42" customWidth="1"/>
    <col min="7" max="16384" width="8.88671875" style="42"/>
  </cols>
  <sheetData>
    <row r="1" spans="1:19" x14ac:dyDescent="0.3">
      <c r="A1" s="40" t="s">
        <v>57</v>
      </c>
      <c r="B1" s="41"/>
    </row>
    <row r="2" spans="1:19" x14ac:dyDescent="0.3">
      <c r="A2" s="55" t="s">
        <v>58</v>
      </c>
    </row>
    <row r="3" spans="1:19" x14ac:dyDescent="0.3">
      <c r="A3" s="43" t="s">
        <v>13</v>
      </c>
      <c r="B3" s="44" t="s">
        <v>62</v>
      </c>
      <c r="C3" s="45"/>
      <c r="D3" s="45"/>
      <c r="E3" s="45"/>
      <c r="F3" s="45"/>
    </row>
    <row r="4" spans="1:19" x14ac:dyDescent="0.3">
      <c r="A4" s="43" t="s">
        <v>14</v>
      </c>
      <c r="B4" s="44" t="s">
        <v>63</v>
      </c>
      <c r="C4" s="45"/>
      <c r="D4" s="45"/>
      <c r="E4" s="45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 x14ac:dyDescent="0.3">
      <c r="A5" s="43" t="s">
        <v>15</v>
      </c>
      <c r="B5" s="44" t="s">
        <v>64</v>
      </c>
      <c r="C5" s="45"/>
      <c r="D5" s="45"/>
      <c r="E5" s="4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3">
      <c r="A6" s="43" t="s">
        <v>16</v>
      </c>
      <c r="B6" s="44" t="s">
        <v>65</v>
      </c>
      <c r="C6" s="45"/>
      <c r="D6" s="45"/>
      <c r="E6" s="45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 x14ac:dyDescent="0.3">
      <c r="A7" s="43" t="s">
        <v>22</v>
      </c>
      <c r="B7" s="44" t="s">
        <v>66</v>
      </c>
      <c r="C7" s="45"/>
      <c r="D7" s="45"/>
      <c r="E7" s="45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x14ac:dyDescent="0.3"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 x14ac:dyDescent="0.3">
      <c r="A9" s="40" t="s">
        <v>59</v>
      </c>
      <c r="F9"/>
      <c r="G9" s="50">
        <v>3</v>
      </c>
      <c r="H9" s="48">
        <v>6</v>
      </c>
      <c r="I9"/>
      <c r="J9"/>
      <c r="K9" s="49">
        <v>8</v>
      </c>
      <c r="L9"/>
      <c r="M9" s="48">
        <v>11</v>
      </c>
      <c r="N9"/>
      <c r="O9"/>
      <c r="P9" s="48">
        <v>3</v>
      </c>
      <c r="Q9"/>
      <c r="R9"/>
      <c r="S9"/>
    </row>
    <row r="10" spans="1:19" x14ac:dyDescent="0.3">
      <c r="A10" s="46" t="s">
        <v>67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2" spans="1:19" x14ac:dyDescent="0.3">
      <c r="A12" s="40" t="s">
        <v>60</v>
      </c>
    </row>
    <row r="13" spans="1:19" x14ac:dyDescent="0.3">
      <c r="A13" s="51" t="s">
        <v>72</v>
      </c>
      <c r="B13" s="47" t="s">
        <v>90</v>
      </c>
    </row>
    <row r="14" spans="1:19" x14ac:dyDescent="0.3">
      <c r="A14" s="52" t="s">
        <v>73</v>
      </c>
      <c r="B14" s="47" t="s">
        <v>91</v>
      </c>
    </row>
    <row r="15" spans="1:19" x14ac:dyDescent="0.3">
      <c r="A15" s="52" t="s">
        <v>74</v>
      </c>
      <c r="B15" s="47" t="s">
        <v>92</v>
      </c>
    </row>
    <row r="16" spans="1:19" x14ac:dyDescent="0.3">
      <c r="A16" s="52" t="s">
        <v>75</v>
      </c>
      <c r="B16" s="47" t="s">
        <v>93</v>
      </c>
    </row>
    <row r="17" spans="1:2" x14ac:dyDescent="0.3">
      <c r="A17" s="52" t="s">
        <v>76</v>
      </c>
      <c r="B17" s="47" t="s">
        <v>94</v>
      </c>
    </row>
    <row r="18" spans="1:2" x14ac:dyDescent="0.3">
      <c r="A18" s="52" t="s">
        <v>77</v>
      </c>
      <c r="B18" s="47" t="s">
        <v>95</v>
      </c>
    </row>
    <row r="19" spans="1:2" x14ac:dyDescent="0.3">
      <c r="A19" s="52" t="s">
        <v>78</v>
      </c>
      <c r="B19" s="47" t="s">
        <v>96</v>
      </c>
    </row>
    <row r="20" spans="1:2" ht="28.2" x14ac:dyDescent="0.3">
      <c r="A20" s="57" t="s">
        <v>61</v>
      </c>
      <c r="B20" s="47" t="s"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/>
  </sheetViews>
  <sheetFormatPr defaultRowHeight="13.2" x14ac:dyDescent="0.25"/>
  <cols>
    <col min="1" max="1" width="31.88671875" customWidth="1"/>
    <col min="2" max="2" width="6.44140625" customWidth="1"/>
    <col min="3" max="3" width="9.44140625" customWidth="1"/>
    <col min="4" max="4" width="7.6640625" customWidth="1"/>
    <col min="5" max="5" width="6.109375" customWidth="1"/>
    <col min="6" max="6" width="5.5546875" customWidth="1"/>
    <col min="7" max="7" width="5.33203125" customWidth="1"/>
    <col min="8" max="8" width="5.21875" customWidth="1"/>
    <col min="9" max="9" width="5.109375" customWidth="1"/>
    <col min="10" max="10" width="5.21875" customWidth="1"/>
    <col min="11" max="11" width="5.77734375" customWidth="1"/>
    <col min="12" max="12" width="5.33203125" customWidth="1"/>
    <col min="13" max="13" width="5.109375" customWidth="1"/>
    <col min="14" max="14" width="5.33203125" customWidth="1"/>
    <col min="15" max="15" width="5.21875" customWidth="1"/>
    <col min="16" max="16" width="5.109375" customWidth="1"/>
    <col min="17" max="17" width="4.44140625" customWidth="1"/>
    <col min="18" max="18" width="5.6640625" customWidth="1"/>
    <col min="19" max="19" width="4.33203125" customWidth="1"/>
    <col min="20" max="21" width="4.5546875" customWidth="1"/>
    <col min="22" max="22" width="4.44140625" customWidth="1"/>
    <col min="23" max="23" width="5" customWidth="1"/>
    <col min="24" max="24" width="4.6640625" customWidth="1"/>
    <col min="25" max="25" width="5.109375" customWidth="1"/>
    <col min="26" max="27" width="4.6640625" customWidth="1"/>
  </cols>
  <sheetData>
    <row r="1" spans="1:26" ht="14.4" x14ac:dyDescent="0.3">
      <c r="A1" s="53" t="s">
        <v>69</v>
      </c>
      <c r="B1" s="11"/>
      <c r="C1" s="11"/>
      <c r="D1" s="11"/>
    </row>
    <row r="2" spans="1:26" x14ac:dyDescent="0.25">
      <c r="A2" s="11"/>
      <c r="B2" s="11"/>
      <c r="C2" s="11"/>
      <c r="D2" s="11"/>
    </row>
    <row r="3" spans="1:26" x14ac:dyDescent="0.25">
      <c r="A3" s="22" t="s">
        <v>0</v>
      </c>
      <c r="B3" s="23"/>
      <c r="C3" s="22" t="s">
        <v>1</v>
      </c>
      <c r="D3" s="22" t="s">
        <v>5</v>
      </c>
      <c r="E3" s="2"/>
    </row>
    <row r="4" spans="1:26" x14ac:dyDescent="0.25">
      <c r="A4" s="3" t="s">
        <v>19</v>
      </c>
      <c r="B4" s="5" t="s">
        <v>13</v>
      </c>
      <c r="C4" s="34">
        <v>0</v>
      </c>
      <c r="D4" s="16">
        <v>960</v>
      </c>
      <c r="E4" s="1"/>
    </row>
    <row r="5" spans="1:26" x14ac:dyDescent="0.25">
      <c r="A5" s="3" t="s">
        <v>20</v>
      </c>
      <c r="B5" s="5" t="s">
        <v>14</v>
      </c>
      <c r="C5" s="34">
        <v>0</v>
      </c>
      <c r="D5" s="16">
        <v>960</v>
      </c>
      <c r="E5" s="1"/>
    </row>
    <row r="6" spans="1:26" x14ac:dyDescent="0.25">
      <c r="A6" s="3" t="s">
        <v>18</v>
      </c>
      <c r="B6" s="5" t="s">
        <v>15</v>
      </c>
      <c r="C6" s="34">
        <v>0</v>
      </c>
      <c r="D6" s="16">
        <v>960</v>
      </c>
      <c r="E6" s="1"/>
    </row>
    <row r="7" spans="1:26" x14ac:dyDescent="0.25">
      <c r="A7" s="3" t="s">
        <v>17</v>
      </c>
      <c r="B7" s="5" t="s">
        <v>16</v>
      </c>
      <c r="C7" s="34">
        <v>11</v>
      </c>
      <c r="D7" s="16">
        <v>384</v>
      </c>
      <c r="E7" s="1"/>
    </row>
    <row r="8" spans="1:26" x14ac:dyDescent="0.25">
      <c r="A8" s="3" t="s">
        <v>21</v>
      </c>
      <c r="B8" s="5" t="s">
        <v>22</v>
      </c>
      <c r="C8" s="34">
        <v>11</v>
      </c>
      <c r="D8" s="16">
        <v>384</v>
      </c>
      <c r="E8" s="1"/>
    </row>
    <row r="9" spans="1:26" x14ac:dyDescent="0.25">
      <c r="A9" s="26"/>
      <c r="B9" s="26"/>
      <c r="C9" s="27"/>
      <c r="D9" s="28"/>
      <c r="E9" s="1"/>
    </row>
    <row r="10" spans="1:26" x14ac:dyDescent="0.25">
      <c r="A10" s="18" t="s">
        <v>12</v>
      </c>
      <c r="B10" s="17"/>
      <c r="C10" s="17"/>
      <c r="D10" s="17"/>
      <c r="E10" s="17"/>
      <c r="F10" s="17"/>
      <c r="G10" s="17"/>
      <c r="H10" s="17"/>
    </row>
    <row r="11" spans="1:26" x14ac:dyDescent="0.25">
      <c r="A11" s="14"/>
      <c r="B11" s="19" t="s">
        <v>10</v>
      </c>
      <c r="C11" s="19">
        <v>9</v>
      </c>
      <c r="D11" s="19">
        <v>10</v>
      </c>
      <c r="E11" s="19">
        <v>11</v>
      </c>
      <c r="F11" s="19" t="s">
        <v>11</v>
      </c>
      <c r="G11" s="19">
        <v>1</v>
      </c>
      <c r="H11" s="19">
        <v>2</v>
      </c>
      <c r="I11" s="33">
        <v>3</v>
      </c>
      <c r="J11" s="33">
        <v>4</v>
      </c>
      <c r="K11" s="33">
        <v>5</v>
      </c>
      <c r="L11" s="33">
        <v>6</v>
      </c>
      <c r="M11" s="33">
        <v>7</v>
      </c>
      <c r="N11" s="33">
        <v>8</v>
      </c>
      <c r="O11" s="33">
        <v>9</v>
      </c>
      <c r="P11" s="33">
        <v>10</v>
      </c>
      <c r="Q11" s="33">
        <v>11</v>
      </c>
      <c r="R11" s="33" t="s">
        <v>23</v>
      </c>
      <c r="S11" s="33">
        <v>1</v>
      </c>
      <c r="T11" s="33">
        <v>2</v>
      </c>
      <c r="U11" s="33">
        <v>3</v>
      </c>
      <c r="V11" s="33">
        <v>4</v>
      </c>
      <c r="W11" s="33">
        <v>5</v>
      </c>
      <c r="X11" s="33">
        <v>6</v>
      </c>
      <c r="Y11" s="33">
        <v>7</v>
      </c>
      <c r="Z11" s="33">
        <v>8</v>
      </c>
    </row>
    <row r="12" spans="1:26" x14ac:dyDescent="0.25">
      <c r="A12" s="3" t="s">
        <v>24</v>
      </c>
      <c r="B12" s="21">
        <f>$C$4</f>
        <v>0</v>
      </c>
      <c r="C12" s="21">
        <f t="shared" ref="C12:I12" si="0">$C$4</f>
        <v>0</v>
      </c>
      <c r="D12" s="21">
        <f t="shared" si="0"/>
        <v>0</v>
      </c>
      <c r="E12" s="21">
        <f t="shared" si="0"/>
        <v>0</v>
      </c>
      <c r="F12" s="21">
        <f t="shared" si="0"/>
        <v>0</v>
      </c>
      <c r="G12" s="21">
        <f t="shared" si="0"/>
        <v>0</v>
      </c>
      <c r="H12" s="21">
        <f t="shared" si="0"/>
        <v>0</v>
      </c>
      <c r="I12" s="21">
        <f t="shared" si="0"/>
        <v>0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3" t="s">
        <v>25</v>
      </c>
      <c r="B13" s="20"/>
      <c r="C13" s="20"/>
      <c r="D13" s="20"/>
      <c r="E13" s="20"/>
      <c r="F13" s="20"/>
      <c r="G13" s="20"/>
      <c r="H13" s="20"/>
      <c r="I13" s="20"/>
      <c r="J13" s="21">
        <f>$C$5</f>
        <v>0</v>
      </c>
      <c r="K13" s="21">
        <f t="shared" ref="K13:Q13" si="1">$C$5</f>
        <v>0</v>
      </c>
      <c r="L13" s="21">
        <f t="shared" si="1"/>
        <v>0</v>
      </c>
      <c r="M13" s="21">
        <f t="shared" si="1"/>
        <v>0</v>
      </c>
      <c r="N13" s="21">
        <f t="shared" si="1"/>
        <v>0</v>
      </c>
      <c r="O13" s="21">
        <f t="shared" si="1"/>
        <v>0</v>
      </c>
      <c r="P13" s="21">
        <f t="shared" si="1"/>
        <v>0</v>
      </c>
      <c r="Q13" s="21">
        <f t="shared" si="1"/>
        <v>0</v>
      </c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3" t="s">
        <v>26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5">
        <f>$C$6</f>
        <v>0</v>
      </c>
      <c r="S14" s="35">
        <f t="shared" ref="S14:Z14" si="2">$C$6</f>
        <v>0</v>
      </c>
      <c r="T14" s="35">
        <f t="shared" si="2"/>
        <v>0</v>
      </c>
      <c r="U14" s="35">
        <f t="shared" si="2"/>
        <v>0</v>
      </c>
      <c r="V14" s="35">
        <f t="shared" si="2"/>
        <v>0</v>
      </c>
      <c r="W14" s="35">
        <f t="shared" si="2"/>
        <v>0</v>
      </c>
      <c r="X14" s="35">
        <f t="shared" si="2"/>
        <v>0</v>
      </c>
      <c r="Y14" s="35">
        <f t="shared" si="2"/>
        <v>0</v>
      </c>
      <c r="Z14" s="35">
        <f t="shared" si="2"/>
        <v>0</v>
      </c>
    </row>
    <row r="15" spans="1:26" x14ac:dyDescent="0.25">
      <c r="A15" s="3" t="s">
        <v>27</v>
      </c>
      <c r="B15" s="21">
        <f>$C$7</f>
        <v>11</v>
      </c>
      <c r="C15" s="21">
        <f>$C$7</f>
        <v>11</v>
      </c>
      <c r="D15" s="21">
        <f t="shared" ref="D15:M15" si="3">$C$7</f>
        <v>11</v>
      </c>
      <c r="E15" s="21">
        <f t="shared" si="3"/>
        <v>11</v>
      </c>
      <c r="F15" s="21">
        <f t="shared" si="3"/>
        <v>11</v>
      </c>
      <c r="G15" s="21">
        <f t="shared" si="3"/>
        <v>11</v>
      </c>
      <c r="H15" s="21">
        <f t="shared" si="3"/>
        <v>11</v>
      </c>
      <c r="I15" s="21">
        <f t="shared" si="3"/>
        <v>11</v>
      </c>
      <c r="J15" s="21">
        <f t="shared" si="3"/>
        <v>11</v>
      </c>
      <c r="K15" s="21">
        <f t="shared" si="3"/>
        <v>11</v>
      </c>
      <c r="L15" s="21">
        <f t="shared" si="3"/>
        <v>11</v>
      </c>
      <c r="M15" s="21">
        <f t="shared" si="3"/>
        <v>11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3" t="s">
        <v>28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35">
        <f>$C$8</f>
        <v>11</v>
      </c>
      <c r="O16" s="35">
        <f t="shared" ref="O16:Z16" si="4">$C$8</f>
        <v>11</v>
      </c>
      <c r="P16" s="35">
        <f t="shared" si="4"/>
        <v>11</v>
      </c>
      <c r="Q16" s="35">
        <f t="shared" si="4"/>
        <v>11</v>
      </c>
      <c r="R16" s="35">
        <f t="shared" si="4"/>
        <v>11</v>
      </c>
      <c r="S16" s="35">
        <f t="shared" si="4"/>
        <v>11</v>
      </c>
      <c r="T16" s="35">
        <f t="shared" si="4"/>
        <v>11</v>
      </c>
      <c r="U16" s="35">
        <f t="shared" si="4"/>
        <v>11</v>
      </c>
      <c r="V16" s="35">
        <f t="shared" si="4"/>
        <v>11</v>
      </c>
      <c r="W16" s="35">
        <f t="shared" si="4"/>
        <v>11</v>
      </c>
      <c r="X16" s="35">
        <f t="shared" si="4"/>
        <v>11</v>
      </c>
      <c r="Y16" s="35">
        <f t="shared" si="4"/>
        <v>11</v>
      </c>
      <c r="Z16" s="35">
        <f t="shared" si="4"/>
        <v>11</v>
      </c>
    </row>
    <row r="17" spans="1:10" s="10" customFormat="1" x14ac:dyDescent="0.25">
      <c r="A17" s="7"/>
      <c r="B17" s="8"/>
      <c r="C17" s="9"/>
      <c r="J17" s="29"/>
    </row>
    <row r="18" spans="1:10" s="10" customFormat="1" x14ac:dyDescent="0.25">
      <c r="A18" s="22" t="s">
        <v>4</v>
      </c>
      <c r="B18" s="3"/>
      <c r="C18" s="5"/>
      <c r="D18" s="11"/>
    </row>
    <row r="19" spans="1:10" s="10" customFormat="1" x14ac:dyDescent="0.25">
      <c r="A19" s="3" t="s">
        <v>6</v>
      </c>
      <c r="B19" s="11"/>
      <c r="C19" s="15">
        <f>SUMPRODUCT(D4:D8*C4:C8)</f>
        <v>8448</v>
      </c>
      <c r="D19" s="11"/>
    </row>
    <row r="20" spans="1:10" x14ac:dyDescent="0.25">
      <c r="A20" s="3"/>
      <c r="B20" s="4"/>
      <c r="C20" s="6"/>
      <c r="D20" s="11"/>
    </row>
    <row r="21" spans="1:10" x14ac:dyDescent="0.25">
      <c r="A21" s="22" t="s">
        <v>2</v>
      </c>
      <c r="B21" s="24" t="s">
        <v>7</v>
      </c>
      <c r="C21" s="25"/>
      <c r="D21" s="24" t="s">
        <v>3</v>
      </c>
    </row>
    <row r="22" spans="1:10" x14ac:dyDescent="0.25">
      <c r="A22" s="13" t="s">
        <v>29</v>
      </c>
      <c r="B22" s="30">
        <f>SUM(C4,C7)</f>
        <v>11</v>
      </c>
      <c r="C22" s="12" t="s">
        <v>8</v>
      </c>
      <c r="D22" s="31">
        <v>3</v>
      </c>
    </row>
    <row r="23" spans="1:10" x14ac:dyDescent="0.25">
      <c r="A23" s="13" t="s">
        <v>30</v>
      </c>
      <c r="B23" s="30">
        <f>SUM(C4,C7)</f>
        <v>11</v>
      </c>
      <c r="C23" s="12" t="s">
        <v>8</v>
      </c>
      <c r="D23" s="31">
        <v>8</v>
      </c>
    </row>
    <row r="24" spans="1:10" x14ac:dyDescent="0.25">
      <c r="A24" s="13" t="s">
        <v>31</v>
      </c>
      <c r="B24" s="30">
        <f>SUM(C4,C7)</f>
        <v>11</v>
      </c>
      <c r="C24" s="12" t="s">
        <v>8</v>
      </c>
      <c r="D24" s="31">
        <v>6</v>
      </c>
    </row>
    <row r="25" spans="1:10" x14ac:dyDescent="0.25">
      <c r="A25" s="13" t="s">
        <v>32</v>
      </c>
      <c r="B25" s="30">
        <f>SUM(C5,C7)</f>
        <v>11</v>
      </c>
      <c r="C25" s="12" t="s">
        <v>8</v>
      </c>
      <c r="D25" s="31">
        <v>6</v>
      </c>
    </row>
    <row r="26" spans="1:10" x14ac:dyDescent="0.25">
      <c r="A26" s="13" t="s">
        <v>33</v>
      </c>
      <c r="B26" s="30">
        <f>SUM(C5,C7)</f>
        <v>11</v>
      </c>
      <c r="C26" s="12" t="s">
        <v>8</v>
      </c>
      <c r="D26" s="31">
        <v>11</v>
      </c>
    </row>
    <row r="27" spans="1:10" x14ac:dyDescent="0.25">
      <c r="A27" s="36" t="s">
        <v>34</v>
      </c>
      <c r="B27" s="32">
        <f>SUM(C5,C8)</f>
        <v>11</v>
      </c>
      <c r="C27" s="12" t="s">
        <v>8</v>
      </c>
      <c r="D27" s="31">
        <v>11</v>
      </c>
    </row>
    <row r="28" spans="1:10" x14ac:dyDescent="0.25">
      <c r="A28" s="36" t="s">
        <v>35</v>
      </c>
      <c r="B28" s="32">
        <f>SUM(C6,C8)</f>
        <v>11</v>
      </c>
      <c r="C28" s="12" t="s">
        <v>8</v>
      </c>
      <c r="D28" s="31">
        <v>3</v>
      </c>
    </row>
    <row r="30" spans="1:10" ht="15" thickBot="1" x14ac:dyDescent="0.35">
      <c r="A30" s="56" t="s">
        <v>79</v>
      </c>
    </row>
    <row r="31" spans="1:10" ht="13.8" x14ac:dyDescent="0.25">
      <c r="A31" s="59" t="s">
        <v>97</v>
      </c>
      <c r="B31" s="60"/>
      <c r="C31" s="60"/>
      <c r="D31" s="60"/>
      <c r="E31" s="60"/>
      <c r="F31" s="61"/>
      <c r="G31" s="62"/>
    </row>
    <row r="32" spans="1:10" ht="13.8" x14ac:dyDescent="0.25">
      <c r="A32" s="63" t="s">
        <v>98</v>
      </c>
      <c r="B32" s="64"/>
      <c r="C32" s="64"/>
      <c r="D32" s="64"/>
      <c r="E32" s="64"/>
      <c r="F32" s="10"/>
      <c r="G32" s="65"/>
    </row>
    <row r="33" spans="1:7" ht="13.8" x14ac:dyDescent="0.25">
      <c r="A33" s="63" t="s">
        <v>99</v>
      </c>
      <c r="B33" s="64"/>
      <c r="C33" s="64"/>
      <c r="D33" s="64"/>
      <c r="E33" s="64"/>
      <c r="F33" s="10"/>
      <c r="G33" s="65"/>
    </row>
    <row r="34" spans="1:7" ht="13.8" x14ac:dyDescent="0.25">
      <c r="A34" s="63" t="s">
        <v>80</v>
      </c>
      <c r="B34" s="64"/>
      <c r="C34" s="64"/>
      <c r="D34" s="64"/>
      <c r="E34" s="64"/>
      <c r="F34" s="10"/>
      <c r="G34" s="65"/>
    </row>
    <row r="35" spans="1:7" ht="14.4" thickBot="1" x14ac:dyDescent="0.3">
      <c r="A35" s="66" t="s">
        <v>100</v>
      </c>
      <c r="B35" s="67"/>
      <c r="C35" s="67"/>
      <c r="D35" s="67"/>
      <c r="E35" s="67"/>
      <c r="F35" s="68"/>
      <c r="G35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/>
  </sheetViews>
  <sheetFormatPr defaultRowHeight="13.2" x14ac:dyDescent="0.25"/>
  <cols>
    <col min="1" max="1" width="31.88671875" customWidth="1"/>
    <col min="2" max="2" width="8.44140625" customWidth="1"/>
    <col min="3" max="3" width="9.44140625" customWidth="1"/>
    <col min="4" max="4" width="7.6640625" customWidth="1"/>
    <col min="5" max="5" width="6.109375" customWidth="1"/>
    <col min="6" max="6" width="5.5546875" customWidth="1"/>
    <col min="7" max="7" width="6" customWidth="1"/>
    <col min="8" max="9" width="5.6640625" customWidth="1"/>
    <col min="10" max="10" width="5.21875" customWidth="1"/>
    <col min="11" max="11" width="5.77734375" customWidth="1"/>
    <col min="12" max="12" width="5.33203125" customWidth="1"/>
    <col min="13" max="13" width="5.109375" customWidth="1"/>
    <col min="14" max="14" width="5.33203125" customWidth="1"/>
    <col min="15" max="15" width="5.21875" customWidth="1"/>
    <col min="16" max="16" width="5.109375" customWidth="1"/>
    <col min="17" max="17" width="4.44140625" customWidth="1"/>
    <col min="18" max="18" width="5.6640625" customWidth="1"/>
    <col min="19" max="19" width="4.33203125" customWidth="1"/>
    <col min="20" max="21" width="4.5546875" customWidth="1"/>
    <col min="22" max="22" width="4.44140625" customWidth="1"/>
    <col min="23" max="23" width="5" customWidth="1"/>
    <col min="24" max="24" width="4.6640625" customWidth="1"/>
    <col min="25" max="25" width="5.109375" customWidth="1"/>
    <col min="26" max="27" width="4.6640625" customWidth="1"/>
  </cols>
  <sheetData>
    <row r="1" spans="1:26" ht="14.4" x14ac:dyDescent="0.3">
      <c r="A1" s="54" t="s">
        <v>70</v>
      </c>
      <c r="B1" s="11"/>
      <c r="C1" s="11"/>
      <c r="D1" s="11"/>
    </row>
    <row r="2" spans="1:26" x14ac:dyDescent="0.25">
      <c r="A2" s="11"/>
      <c r="B2" s="11"/>
      <c r="C2" s="11"/>
      <c r="D2" s="11"/>
    </row>
    <row r="3" spans="1:26" x14ac:dyDescent="0.25">
      <c r="A3" s="22" t="s">
        <v>0</v>
      </c>
      <c r="B3" s="23"/>
      <c r="C3" s="22" t="s">
        <v>1</v>
      </c>
      <c r="D3" s="22" t="s">
        <v>5</v>
      </c>
      <c r="E3" s="2"/>
    </row>
    <row r="4" spans="1:26" x14ac:dyDescent="0.25">
      <c r="A4" s="3" t="s">
        <v>19</v>
      </c>
      <c r="B4" s="5" t="s">
        <v>13</v>
      </c>
      <c r="C4" s="34">
        <v>5</v>
      </c>
      <c r="D4" s="16">
        <v>960</v>
      </c>
      <c r="E4" s="1"/>
    </row>
    <row r="5" spans="1:26" x14ac:dyDescent="0.25">
      <c r="A5" s="3" t="s">
        <v>20</v>
      </c>
      <c r="B5" s="5" t="s">
        <v>14</v>
      </c>
      <c r="C5" s="34">
        <v>9</v>
      </c>
      <c r="D5" s="16">
        <v>960</v>
      </c>
      <c r="E5" s="1"/>
    </row>
    <row r="6" spans="1:26" x14ac:dyDescent="0.25">
      <c r="A6" s="3" t="s">
        <v>18</v>
      </c>
      <c r="B6" s="5" t="s">
        <v>15</v>
      </c>
      <c r="C6" s="34">
        <v>1</v>
      </c>
      <c r="D6" s="16">
        <v>960</v>
      </c>
      <c r="E6" s="1"/>
    </row>
    <row r="7" spans="1:26" x14ac:dyDescent="0.25">
      <c r="A7" s="3" t="s">
        <v>17</v>
      </c>
      <c r="B7" s="5" t="s">
        <v>16</v>
      </c>
      <c r="C7" s="34">
        <v>3</v>
      </c>
      <c r="D7" s="16">
        <v>384</v>
      </c>
      <c r="E7" s="1"/>
    </row>
    <row r="8" spans="1:26" x14ac:dyDescent="0.25">
      <c r="A8" s="3" t="s">
        <v>21</v>
      </c>
      <c r="B8" s="5" t="s">
        <v>22</v>
      </c>
      <c r="C8" s="34">
        <v>2</v>
      </c>
      <c r="D8" s="16">
        <v>384</v>
      </c>
      <c r="E8" s="1"/>
    </row>
    <row r="9" spans="1:26" x14ac:dyDescent="0.25">
      <c r="A9" s="26"/>
      <c r="B9" s="26"/>
      <c r="C9" s="27"/>
      <c r="D9" s="28"/>
      <c r="E9" s="1"/>
    </row>
    <row r="10" spans="1:26" x14ac:dyDescent="0.25">
      <c r="A10" s="18" t="s">
        <v>12</v>
      </c>
      <c r="B10" s="17"/>
      <c r="C10" s="17"/>
      <c r="D10" s="17"/>
      <c r="E10" s="17"/>
      <c r="F10" s="17"/>
      <c r="G10" s="17"/>
      <c r="H10" s="17"/>
    </row>
    <row r="11" spans="1:26" x14ac:dyDescent="0.25">
      <c r="A11" s="14"/>
      <c r="B11" s="19" t="s">
        <v>10</v>
      </c>
      <c r="C11" s="19">
        <v>9</v>
      </c>
      <c r="D11" s="19">
        <v>10</v>
      </c>
      <c r="E11" s="19">
        <v>11</v>
      </c>
      <c r="F11" s="19" t="s">
        <v>11</v>
      </c>
      <c r="G11" s="19">
        <v>1</v>
      </c>
      <c r="H11" s="19">
        <v>2</v>
      </c>
      <c r="I11" s="33">
        <v>3</v>
      </c>
      <c r="J11" s="33">
        <v>4</v>
      </c>
      <c r="K11" s="33">
        <v>5</v>
      </c>
      <c r="L11" s="33">
        <v>6</v>
      </c>
      <c r="M11" s="33">
        <v>7</v>
      </c>
      <c r="N11" s="33">
        <v>8</v>
      </c>
      <c r="O11" s="33">
        <v>9</v>
      </c>
      <c r="P11" s="33">
        <v>10</v>
      </c>
      <c r="Q11" s="33">
        <v>11</v>
      </c>
      <c r="R11" s="33" t="s">
        <v>23</v>
      </c>
      <c r="S11" s="33">
        <v>1</v>
      </c>
      <c r="T11" s="33">
        <v>2</v>
      </c>
      <c r="U11" s="33">
        <v>3</v>
      </c>
      <c r="V11" s="33">
        <v>4</v>
      </c>
      <c r="W11" s="33">
        <v>5</v>
      </c>
      <c r="X11" s="33">
        <v>6</v>
      </c>
      <c r="Y11" s="33">
        <v>7</v>
      </c>
      <c r="Z11" s="33">
        <v>8</v>
      </c>
    </row>
    <row r="12" spans="1:26" x14ac:dyDescent="0.25">
      <c r="A12" s="3" t="s">
        <v>24</v>
      </c>
      <c r="B12" s="21">
        <f>$C$4</f>
        <v>5</v>
      </c>
      <c r="C12" s="21">
        <f t="shared" ref="C12:I12" si="0">$C$4</f>
        <v>5</v>
      </c>
      <c r="D12" s="21">
        <f t="shared" si="0"/>
        <v>5</v>
      </c>
      <c r="E12" s="21">
        <f t="shared" si="0"/>
        <v>5</v>
      </c>
      <c r="F12" s="21">
        <f t="shared" si="0"/>
        <v>5</v>
      </c>
      <c r="G12" s="21">
        <f t="shared" si="0"/>
        <v>5</v>
      </c>
      <c r="H12" s="21">
        <f t="shared" si="0"/>
        <v>5</v>
      </c>
      <c r="I12" s="21">
        <f t="shared" si="0"/>
        <v>5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3" t="s">
        <v>25</v>
      </c>
      <c r="B13" s="20"/>
      <c r="C13" s="20"/>
      <c r="D13" s="20"/>
      <c r="E13" s="20"/>
      <c r="F13" s="20"/>
      <c r="G13" s="20"/>
      <c r="H13" s="20"/>
      <c r="I13" s="20"/>
      <c r="J13" s="21">
        <f>$C$5</f>
        <v>9</v>
      </c>
      <c r="K13" s="21">
        <f t="shared" ref="K13:Q13" si="1">$C$5</f>
        <v>9</v>
      </c>
      <c r="L13" s="21">
        <f t="shared" si="1"/>
        <v>9</v>
      </c>
      <c r="M13" s="21">
        <f t="shared" si="1"/>
        <v>9</v>
      </c>
      <c r="N13" s="21">
        <f t="shared" si="1"/>
        <v>9</v>
      </c>
      <c r="O13" s="21">
        <f t="shared" si="1"/>
        <v>9</v>
      </c>
      <c r="P13" s="21">
        <f t="shared" si="1"/>
        <v>9</v>
      </c>
      <c r="Q13" s="21">
        <f t="shared" si="1"/>
        <v>9</v>
      </c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3" t="s">
        <v>26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35">
        <f>$C$6</f>
        <v>1</v>
      </c>
      <c r="S14" s="35">
        <f t="shared" ref="S14:Z14" si="2">$C$6</f>
        <v>1</v>
      </c>
      <c r="T14" s="35">
        <f t="shared" si="2"/>
        <v>1</v>
      </c>
      <c r="U14" s="35">
        <f t="shared" si="2"/>
        <v>1</v>
      </c>
      <c r="V14" s="35">
        <f t="shared" si="2"/>
        <v>1</v>
      </c>
      <c r="W14" s="35">
        <f t="shared" si="2"/>
        <v>1</v>
      </c>
      <c r="X14" s="35">
        <f t="shared" si="2"/>
        <v>1</v>
      </c>
      <c r="Y14" s="35">
        <f t="shared" si="2"/>
        <v>1</v>
      </c>
      <c r="Z14" s="35">
        <f t="shared" si="2"/>
        <v>1</v>
      </c>
    </row>
    <row r="15" spans="1:26" x14ac:dyDescent="0.25">
      <c r="A15" s="3" t="s">
        <v>27</v>
      </c>
      <c r="B15" s="21">
        <f>$C$7</f>
        <v>3</v>
      </c>
      <c r="C15" s="21">
        <f>$C$7</f>
        <v>3</v>
      </c>
      <c r="D15" s="21">
        <f t="shared" ref="D15:M15" si="3">$C$7</f>
        <v>3</v>
      </c>
      <c r="E15" s="21">
        <f t="shared" si="3"/>
        <v>3</v>
      </c>
      <c r="F15" s="21">
        <f t="shared" si="3"/>
        <v>3</v>
      </c>
      <c r="G15" s="21">
        <f t="shared" si="3"/>
        <v>3</v>
      </c>
      <c r="H15" s="21">
        <f t="shared" si="3"/>
        <v>3</v>
      </c>
      <c r="I15" s="21">
        <f t="shared" si="3"/>
        <v>3</v>
      </c>
      <c r="J15" s="21">
        <f t="shared" si="3"/>
        <v>3</v>
      </c>
      <c r="K15" s="21">
        <f t="shared" si="3"/>
        <v>3</v>
      </c>
      <c r="L15" s="21">
        <f t="shared" si="3"/>
        <v>3</v>
      </c>
      <c r="M15" s="21">
        <f t="shared" si="3"/>
        <v>3</v>
      </c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3" t="s">
        <v>28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35">
        <f>$C$8</f>
        <v>2</v>
      </c>
      <c r="O16" s="35">
        <f t="shared" ref="O16:Z16" si="4">$C$8</f>
        <v>2</v>
      </c>
      <c r="P16" s="35">
        <f t="shared" si="4"/>
        <v>2</v>
      </c>
      <c r="Q16" s="35">
        <f t="shared" si="4"/>
        <v>2</v>
      </c>
      <c r="R16" s="35">
        <f t="shared" si="4"/>
        <v>2</v>
      </c>
      <c r="S16" s="35">
        <f t="shared" si="4"/>
        <v>2</v>
      </c>
      <c r="T16" s="35">
        <f t="shared" si="4"/>
        <v>2</v>
      </c>
      <c r="U16" s="35">
        <f t="shared" si="4"/>
        <v>2</v>
      </c>
      <c r="V16" s="35">
        <f t="shared" si="4"/>
        <v>2</v>
      </c>
      <c r="W16" s="35">
        <f t="shared" si="4"/>
        <v>2</v>
      </c>
      <c r="X16" s="35">
        <f t="shared" si="4"/>
        <v>2</v>
      </c>
      <c r="Y16" s="35">
        <f t="shared" si="4"/>
        <v>2</v>
      </c>
      <c r="Z16" s="35">
        <f t="shared" si="4"/>
        <v>2</v>
      </c>
    </row>
    <row r="17" spans="1:10" s="10" customFormat="1" x14ac:dyDescent="0.25">
      <c r="A17" s="7"/>
      <c r="B17" s="8"/>
      <c r="C17" s="9"/>
      <c r="J17" s="29"/>
    </row>
    <row r="18" spans="1:10" s="10" customFormat="1" x14ac:dyDescent="0.25">
      <c r="A18" s="22" t="s">
        <v>4</v>
      </c>
      <c r="B18" s="3"/>
      <c r="C18" s="5"/>
      <c r="D18" s="11"/>
    </row>
    <row r="19" spans="1:10" s="10" customFormat="1" x14ac:dyDescent="0.25">
      <c r="A19" s="3" t="s">
        <v>6</v>
      </c>
      <c r="B19" s="11"/>
      <c r="C19" s="15">
        <f>SUMPRODUCT(D4:D8*C4:C8)</f>
        <v>16320</v>
      </c>
      <c r="D19" s="11"/>
    </row>
    <row r="20" spans="1:10" x14ac:dyDescent="0.25">
      <c r="A20" s="3"/>
      <c r="B20" s="4"/>
      <c r="C20" s="6"/>
      <c r="D20" s="11"/>
    </row>
    <row r="21" spans="1:10" x14ac:dyDescent="0.25">
      <c r="A21" s="22" t="s">
        <v>2</v>
      </c>
      <c r="B21" s="24" t="s">
        <v>7</v>
      </c>
      <c r="C21" s="25"/>
      <c r="D21" s="24" t="s">
        <v>3</v>
      </c>
    </row>
    <row r="22" spans="1:10" x14ac:dyDescent="0.25">
      <c r="A22" s="13" t="s">
        <v>29</v>
      </c>
      <c r="B22" s="30">
        <f>SUM(C4,C7)</f>
        <v>8</v>
      </c>
      <c r="C22" s="12" t="s">
        <v>8</v>
      </c>
      <c r="D22" s="31">
        <v>3</v>
      </c>
    </row>
    <row r="23" spans="1:10" x14ac:dyDescent="0.25">
      <c r="A23" s="13" t="s">
        <v>30</v>
      </c>
      <c r="B23" s="30">
        <f>SUM(C4,C7)</f>
        <v>8</v>
      </c>
      <c r="C23" s="12" t="s">
        <v>8</v>
      </c>
      <c r="D23" s="31">
        <v>8</v>
      </c>
    </row>
    <row r="24" spans="1:10" x14ac:dyDescent="0.25">
      <c r="A24" s="13" t="s">
        <v>31</v>
      </c>
      <c r="B24" s="30">
        <f>SUM(C4,C7)</f>
        <v>8</v>
      </c>
      <c r="C24" s="12" t="s">
        <v>8</v>
      </c>
      <c r="D24" s="31">
        <v>6</v>
      </c>
    </row>
    <row r="25" spans="1:10" x14ac:dyDescent="0.25">
      <c r="A25" s="13" t="s">
        <v>32</v>
      </c>
      <c r="B25" s="30">
        <f>SUM(C5,C7)</f>
        <v>12</v>
      </c>
      <c r="C25" s="12" t="s">
        <v>8</v>
      </c>
      <c r="D25" s="31">
        <v>6</v>
      </c>
    </row>
    <row r="26" spans="1:10" x14ac:dyDescent="0.25">
      <c r="A26" s="13" t="s">
        <v>33</v>
      </c>
      <c r="B26" s="30">
        <f>SUM(C5,C7)</f>
        <v>12</v>
      </c>
      <c r="C26" s="12" t="s">
        <v>8</v>
      </c>
      <c r="D26" s="31">
        <v>11</v>
      </c>
    </row>
    <row r="27" spans="1:10" x14ac:dyDescent="0.25">
      <c r="A27" s="36" t="s">
        <v>34</v>
      </c>
      <c r="B27" s="32">
        <f>SUM(C5,C8)</f>
        <v>11</v>
      </c>
      <c r="C27" s="12" t="s">
        <v>8</v>
      </c>
      <c r="D27" s="31">
        <v>11</v>
      </c>
    </row>
    <row r="28" spans="1:10" x14ac:dyDescent="0.25">
      <c r="A28" s="36" t="s">
        <v>35</v>
      </c>
      <c r="B28" s="32">
        <f>SUM(C6,C8)</f>
        <v>3</v>
      </c>
      <c r="C28" s="12" t="s">
        <v>8</v>
      </c>
      <c r="D28" s="31">
        <v>3</v>
      </c>
    </row>
    <row r="29" spans="1:10" x14ac:dyDescent="0.25">
      <c r="A29" s="36" t="s">
        <v>36</v>
      </c>
      <c r="B29" s="32">
        <f>C4</f>
        <v>5</v>
      </c>
      <c r="C29" s="12" t="s">
        <v>8</v>
      </c>
      <c r="D29" s="31">
        <v>1</v>
      </c>
    </row>
    <row r="30" spans="1:10" x14ac:dyDescent="0.25">
      <c r="A30" s="36" t="s">
        <v>37</v>
      </c>
      <c r="B30" s="32">
        <f t="shared" ref="B30:B31" si="5">C5</f>
        <v>9</v>
      </c>
      <c r="C30" s="12" t="s">
        <v>8</v>
      </c>
      <c r="D30" s="31">
        <v>1</v>
      </c>
    </row>
    <row r="31" spans="1:10" x14ac:dyDescent="0.25">
      <c r="A31" s="36" t="s">
        <v>38</v>
      </c>
      <c r="B31" s="32">
        <f t="shared" si="5"/>
        <v>1</v>
      </c>
      <c r="C31" s="12" t="s">
        <v>8</v>
      </c>
      <c r="D31" s="31">
        <v>1</v>
      </c>
    </row>
    <row r="32" spans="1:10" x14ac:dyDescent="0.25">
      <c r="A32" s="36" t="s">
        <v>54</v>
      </c>
      <c r="B32" s="32">
        <f>SUM(C7,C8)</f>
        <v>5</v>
      </c>
      <c r="C32" s="12" t="s">
        <v>9</v>
      </c>
      <c r="D32" s="31">
        <v>5</v>
      </c>
    </row>
    <row r="34" spans="1:8" ht="15" thickBot="1" x14ac:dyDescent="0.35">
      <c r="A34" s="56" t="s">
        <v>71</v>
      </c>
    </row>
    <row r="35" spans="1:8" ht="13.8" x14ac:dyDescent="0.25">
      <c r="A35" s="70" t="s">
        <v>101</v>
      </c>
      <c r="B35" s="71"/>
      <c r="C35" s="71"/>
      <c r="D35" s="71"/>
      <c r="E35" s="71"/>
      <c r="F35" s="61"/>
      <c r="G35" s="61"/>
      <c r="H35" s="62"/>
    </row>
    <row r="36" spans="1:8" ht="13.8" x14ac:dyDescent="0.25">
      <c r="A36" s="72" t="s">
        <v>81</v>
      </c>
      <c r="B36" s="73" t="s">
        <v>82</v>
      </c>
      <c r="C36" s="10"/>
      <c r="D36" s="73"/>
      <c r="E36" s="73"/>
      <c r="F36" s="10"/>
      <c r="G36" s="10"/>
      <c r="H36" s="65"/>
    </row>
    <row r="37" spans="1:8" ht="13.8" x14ac:dyDescent="0.25">
      <c r="A37" s="72" t="s">
        <v>83</v>
      </c>
      <c r="B37" s="73" t="s">
        <v>84</v>
      </c>
      <c r="C37" s="73"/>
      <c r="D37" s="73"/>
      <c r="E37" s="73"/>
      <c r="F37" s="10"/>
      <c r="G37" s="10"/>
      <c r="H37" s="65"/>
    </row>
    <row r="38" spans="1:8" ht="13.8" x14ac:dyDescent="0.25">
      <c r="A38" s="72" t="s">
        <v>81</v>
      </c>
      <c r="B38" s="73" t="s">
        <v>85</v>
      </c>
      <c r="C38" s="73"/>
      <c r="D38" s="73"/>
      <c r="E38" s="73"/>
      <c r="F38" s="10"/>
      <c r="G38" s="10"/>
      <c r="H38" s="65"/>
    </row>
    <row r="39" spans="1:8" ht="13.8" x14ac:dyDescent="0.25">
      <c r="A39" s="72" t="s">
        <v>102</v>
      </c>
      <c r="B39" s="73" t="s">
        <v>103</v>
      </c>
      <c r="C39" s="73"/>
      <c r="D39" s="73"/>
      <c r="E39" s="73"/>
      <c r="F39" s="10"/>
      <c r="G39" s="10"/>
      <c r="H39" s="65"/>
    </row>
    <row r="40" spans="1:8" ht="13.8" x14ac:dyDescent="0.25">
      <c r="A40" s="72" t="s">
        <v>86</v>
      </c>
      <c r="B40" s="73"/>
      <c r="C40" s="73"/>
      <c r="D40" s="73"/>
      <c r="E40" s="73"/>
      <c r="F40" s="10"/>
      <c r="G40" s="10"/>
      <c r="H40" s="65"/>
    </row>
    <row r="41" spans="1:8" ht="13.8" x14ac:dyDescent="0.25">
      <c r="A41" s="72" t="s">
        <v>104</v>
      </c>
      <c r="B41" s="73"/>
      <c r="C41" s="73"/>
      <c r="D41" s="73"/>
      <c r="E41" s="73"/>
      <c r="F41" s="10"/>
      <c r="G41" s="10"/>
      <c r="H41" s="65"/>
    </row>
    <row r="42" spans="1:8" ht="13.8" x14ac:dyDescent="0.25">
      <c r="A42" s="72" t="s">
        <v>105</v>
      </c>
      <c r="B42" s="10"/>
      <c r="C42" s="10"/>
      <c r="D42" s="10"/>
      <c r="E42" s="10"/>
      <c r="F42" s="10"/>
      <c r="G42" s="10"/>
      <c r="H42" s="65"/>
    </row>
    <row r="43" spans="1:8" ht="13.8" x14ac:dyDescent="0.25">
      <c r="A43" s="72" t="s">
        <v>106</v>
      </c>
      <c r="B43" s="10"/>
      <c r="C43" s="10"/>
      <c r="D43" s="10"/>
      <c r="E43" s="10"/>
      <c r="F43" s="10"/>
      <c r="G43" s="10"/>
      <c r="H43" s="65"/>
    </row>
    <row r="44" spans="1:8" ht="13.8" x14ac:dyDescent="0.25">
      <c r="A44" s="74" t="s">
        <v>107</v>
      </c>
      <c r="B44" s="10"/>
      <c r="C44" s="10"/>
      <c r="D44" s="10"/>
      <c r="E44" s="10"/>
      <c r="F44" s="10"/>
      <c r="G44" s="10"/>
      <c r="H44" s="65"/>
    </row>
    <row r="45" spans="1:8" ht="13.8" x14ac:dyDescent="0.25">
      <c r="A45" s="72" t="s">
        <v>108</v>
      </c>
      <c r="B45" s="10"/>
      <c r="C45" s="10"/>
      <c r="D45" s="10"/>
      <c r="E45" s="10"/>
      <c r="F45" s="10"/>
      <c r="G45" s="82"/>
      <c r="H45" s="65"/>
    </row>
    <row r="46" spans="1:8" ht="13.8" x14ac:dyDescent="0.25">
      <c r="A46" s="72" t="s">
        <v>89</v>
      </c>
      <c r="B46" s="10"/>
      <c r="C46" s="10"/>
      <c r="D46" s="10"/>
      <c r="E46" s="10"/>
      <c r="F46" s="10"/>
      <c r="G46" s="10"/>
      <c r="H46" s="65"/>
    </row>
    <row r="47" spans="1:8" ht="13.8" x14ac:dyDescent="0.25">
      <c r="A47" s="72" t="s">
        <v>87</v>
      </c>
      <c r="B47" s="10"/>
      <c r="C47" s="10"/>
      <c r="D47" s="10"/>
      <c r="E47" s="10"/>
      <c r="F47" s="10"/>
      <c r="G47" s="10"/>
      <c r="H47" s="65"/>
    </row>
    <row r="48" spans="1:8" ht="14.4" thickBot="1" x14ac:dyDescent="0.3">
      <c r="A48" s="75" t="s">
        <v>109</v>
      </c>
      <c r="B48" s="68"/>
      <c r="C48" s="68"/>
      <c r="D48" s="68"/>
      <c r="E48" s="68"/>
      <c r="F48" s="68"/>
      <c r="G48" s="68"/>
      <c r="H48" s="6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3.2" x14ac:dyDescent="0.25"/>
  <sheetData>
    <row r="1" spans="1:2" x14ac:dyDescent="0.25">
      <c r="A1">
        <v>1</v>
      </c>
      <c r="B1">
        <v>1</v>
      </c>
    </row>
    <row r="2" spans="1:2" x14ac:dyDescent="0.25">
      <c r="A2" t="s">
        <v>52</v>
      </c>
      <c r="B2" t="s">
        <v>39</v>
      </c>
    </row>
    <row r="3" spans="1:2" x14ac:dyDescent="0.25">
      <c r="A3">
        <v>1</v>
      </c>
      <c r="B3">
        <v>1</v>
      </c>
    </row>
    <row r="4" spans="1:2" x14ac:dyDescent="0.25">
      <c r="A4">
        <v>0</v>
      </c>
      <c r="B4">
        <v>300</v>
      </c>
    </row>
    <row r="5" spans="1:2" x14ac:dyDescent="0.25">
      <c r="A5">
        <v>10</v>
      </c>
      <c r="B5">
        <v>1300</v>
      </c>
    </row>
    <row r="6" spans="1:2" x14ac:dyDescent="0.25">
      <c r="A6">
        <v>1</v>
      </c>
      <c r="B6">
        <v>50</v>
      </c>
    </row>
    <row r="8" spans="1:2" x14ac:dyDescent="0.25">
      <c r="A8" s="37"/>
      <c r="B8" s="37" t="s">
        <v>48</v>
      </c>
    </row>
    <row r="9" spans="1:2" x14ac:dyDescent="0.25">
      <c r="A9" t="s">
        <v>40</v>
      </c>
      <c r="B9" t="s">
        <v>49</v>
      </c>
    </row>
    <row r="10" spans="1:2" x14ac:dyDescent="0.25">
      <c r="A10" t="s">
        <v>53</v>
      </c>
      <c r="B10">
        <v>1</v>
      </c>
    </row>
    <row r="11" spans="1:2" x14ac:dyDescent="0.25">
      <c r="B11">
        <v>300</v>
      </c>
    </row>
    <row r="12" spans="1:2" x14ac:dyDescent="0.25">
      <c r="B12">
        <v>1300</v>
      </c>
    </row>
    <row r="13" spans="1:2" x14ac:dyDescent="0.25">
      <c r="B13">
        <v>50</v>
      </c>
    </row>
    <row r="15" spans="1:2" x14ac:dyDescent="0.25">
      <c r="B15" s="37" t="s">
        <v>48</v>
      </c>
    </row>
    <row r="16" spans="1:2" x14ac:dyDescent="0.25">
      <c r="B16" t="s">
        <v>40</v>
      </c>
    </row>
    <row r="17" spans="2:2" x14ac:dyDescent="0.25">
      <c r="B17" t="s">
        <v>50</v>
      </c>
    </row>
    <row r="18" spans="2:2" x14ac:dyDescent="0.25">
      <c r="B18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55</v>
      </c>
    </row>
    <row r="3" spans="1:2" x14ac:dyDescent="0.25">
      <c r="A3">
        <v>1</v>
      </c>
    </row>
    <row r="4" spans="1:2" x14ac:dyDescent="0.25">
      <c r="A4">
        <v>0</v>
      </c>
    </row>
    <row r="5" spans="1:2" x14ac:dyDescent="0.25">
      <c r="A5">
        <v>15</v>
      </c>
    </row>
    <row r="6" spans="1:2" x14ac:dyDescent="0.25">
      <c r="A6">
        <v>1</v>
      </c>
    </row>
    <row r="8" spans="1:2" x14ac:dyDescent="0.25">
      <c r="A8" s="37"/>
      <c r="B8" s="37"/>
    </row>
    <row r="9" spans="1:2" x14ac:dyDescent="0.25">
      <c r="A9" t="s">
        <v>40</v>
      </c>
    </row>
    <row r="10" spans="1:2" x14ac:dyDescent="0.25">
      <c r="A10" t="s">
        <v>56</v>
      </c>
    </row>
    <row r="15" spans="1:2" x14ac:dyDescent="0.25">
      <c r="B15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15"/>
  <sheetViews>
    <sheetView workbookViewId="0"/>
  </sheetViews>
  <sheetFormatPr defaultRowHeight="13.2" x14ac:dyDescent="0.25"/>
  <sheetData>
    <row r="8" spans="1:2" x14ac:dyDescent="0.25">
      <c r="A8" s="37"/>
      <c r="B8" s="37"/>
    </row>
    <row r="15" spans="1:2" x14ac:dyDescent="0.25">
      <c r="B15" s="3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3.2" x14ac:dyDescent="0.25"/>
  <sheetData>
    <row r="1" spans="1:2" x14ac:dyDescent="0.25">
      <c r="A1">
        <v>1</v>
      </c>
    </row>
    <row r="2" spans="1:2" x14ac:dyDescent="0.25">
      <c r="A2" t="s">
        <v>55</v>
      </c>
    </row>
    <row r="3" spans="1:2" x14ac:dyDescent="0.25">
      <c r="A3">
        <v>1</v>
      </c>
    </row>
    <row r="4" spans="1:2" x14ac:dyDescent="0.25">
      <c r="A4">
        <v>0</v>
      </c>
    </row>
    <row r="5" spans="1:2" x14ac:dyDescent="0.25">
      <c r="A5">
        <v>20</v>
      </c>
    </row>
    <row r="6" spans="1:2" x14ac:dyDescent="0.25">
      <c r="A6">
        <v>1</v>
      </c>
    </row>
    <row r="8" spans="1:2" x14ac:dyDescent="0.25">
      <c r="A8" s="37"/>
      <c r="B8" s="37"/>
    </row>
    <row r="9" spans="1:2" x14ac:dyDescent="0.25">
      <c r="A9" t="s">
        <v>40</v>
      </c>
    </row>
    <row r="10" spans="1:2" x14ac:dyDescent="0.25">
      <c r="A10" t="s">
        <v>117</v>
      </c>
    </row>
    <row r="15" spans="1:2" x14ac:dyDescent="0.25">
      <c r="B15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3.2" x14ac:dyDescent="0.25"/>
  <cols>
    <col min="2" max="2" width="9.109375" bestFit="1" customWidth="1"/>
  </cols>
  <sheetData>
    <row r="1" spans="1:11" ht="14.4" x14ac:dyDescent="0.3">
      <c r="A1" s="53" t="s">
        <v>115</v>
      </c>
      <c r="K1" s="39" t="str">
        <f>CONCATENATE("Sensitivity of ",$K$4," to ","Number of Attendants")</f>
        <v>Sensitivity of $C$19 to Number of Attendants</v>
      </c>
    </row>
    <row r="3" spans="1:11" x14ac:dyDescent="0.25">
      <c r="A3" s="98" t="s">
        <v>114</v>
      </c>
      <c r="K3" t="s">
        <v>47</v>
      </c>
    </row>
    <row r="4" spans="1:11" ht="34.200000000000003" x14ac:dyDescent="0.25">
      <c r="B4" s="84" t="s">
        <v>41</v>
      </c>
      <c r="C4" s="84" t="s">
        <v>42</v>
      </c>
      <c r="D4" s="84" t="s">
        <v>43</v>
      </c>
      <c r="E4" s="84" t="s">
        <v>44</v>
      </c>
      <c r="F4" s="84" t="s">
        <v>45</v>
      </c>
      <c r="G4" s="84" t="s">
        <v>46</v>
      </c>
      <c r="J4" s="39">
        <f>MATCH($K$4,OutputAddresses,0)</f>
        <v>1</v>
      </c>
      <c r="K4" s="38" t="s">
        <v>41</v>
      </c>
    </row>
    <row r="5" spans="1:11" x14ac:dyDescent="0.25">
      <c r="A5" s="83">
        <v>0</v>
      </c>
      <c r="B5" s="85">
        <v>21120</v>
      </c>
      <c r="C5" s="86">
        <v>8</v>
      </c>
      <c r="D5" s="86">
        <v>11</v>
      </c>
      <c r="E5" s="86">
        <v>3</v>
      </c>
      <c r="F5" s="86">
        <v>0</v>
      </c>
      <c r="G5" s="87">
        <v>0</v>
      </c>
      <c r="K5">
        <f>INDEX(OutputValues,1,$J$4)</f>
        <v>21120</v>
      </c>
    </row>
    <row r="6" spans="1:11" x14ac:dyDescent="0.25">
      <c r="A6" s="83">
        <v>1</v>
      </c>
      <c r="B6" s="88">
        <v>20544</v>
      </c>
      <c r="C6" s="89">
        <v>7</v>
      </c>
      <c r="D6" s="89">
        <v>11</v>
      </c>
      <c r="E6" s="89">
        <v>3</v>
      </c>
      <c r="F6" s="89">
        <v>1</v>
      </c>
      <c r="G6" s="90">
        <v>0</v>
      </c>
      <c r="K6">
        <f>INDEX(OutputValues,2,$J$4)</f>
        <v>20544</v>
      </c>
    </row>
    <row r="7" spans="1:11" x14ac:dyDescent="0.25">
      <c r="A7" s="83">
        <v>2</v>
      </c>
      <c r="B7" s="88">
        <v>19008</v>
      </c>
      <c r="C7" s="89">
        <v>7</v>
      </c>
      <c r="D7" s="89">
        <v>10</v>
      </c>
      <c r="E7" s="89">
        <v>2</v>
      </c>
      <c r="F7" s="89">
        <v>1</v>
      </c>
      <c r="G7" s="90">
        <v>1</v>
      </c>
      <c r="K7">
        <f>INDEX(OutputValues,3,$J$4)</f>
        <v>19008</v>
      </c>
    </row>
    <row r="8" spans="1:11" x14ac:dyDescent="0.25">
      <c r="A8" s="83">
        <v>3</v>
      </c>
      <c r="B8" s="88">
        <v>18432</v>
      </c>
      <c r="C8" s="89">
        <v>6</v>
      </c>
      <c r="D8" s="89">
        <v>10</v>
      </c>
      <c r="E8" s="89">
        <v>2</v>
      </c>
      <c r="F8" s="89">
        <v>2</v>
      </c>
      <c r="G8" s="90">
        <v>1</v>
      </c>
      <c r="K8">
        <f>INDEX(OutputValues,4,$J$4)</f>
        <v>18432</v>
      </c>
    </row>
    <row r="9" spans="1:11" x14ac:dyDescent="0.25">
      <c r="A9" s="83">
        <v>4</v>
      </c>
      <c r="B9" s="88">
        <v>16896</v>
      </c>
      <c r="C9" s="89">
        <v>6</v>
      </c>
      <c r="D9" s="89">
        <v>9</v>
      </c>
      <c r="E9" s="89">
        <v>1</v>
      </c>
      <c r="F9" s="89">
        <v>2</v>
      </c>
      <c r="G9" s="90">
        <v>2</v>
      </c>
      <c r="K9">
        <f>INDEX(OutputValues,5,$J$4)</f>
        <v>16896</v>
      </c>
    </row>
    <row r="10" spans="1:11" x14ac:dyDescent="0.25">
      <c r="A10" s="94">
        <v>5</v>
      </c>
      <c r="B10" s="95">
        <v>16320</v>
      </c>
      <c r="C10" s="96">
        <v>5</v>
      </c>
      <c r="D10" s="96">
        <v>9</v>
      </c>
      <c r="E10" s="96">
        <v>1</v>
      </c>
      <c r="F10" s="96">
        <v>3</v>
      </c>
      <c r="G10" s="97">
        <v>2</v>
      </c>
      <c r="H10" s="1" t="s">
        <v>110</v>
      </c>
      <c r="K10">
        <f>INDEX(OutputValues,6,$J$4)</f>
        <v>16320</v>
      </c>
    </row>
    <row r="11" spans="1:11" x14ac:dyDescent="0.25">
      <c r="A11" s="83">
        <v>6</v>
      </c>
      <c r="B11" s="88">
        <v>15744</v>
      </c>
      <c r="C11" s="89">
        <v>5</v>
      </c>
      <c r="D11" s="89">
        <v>8</v>
      </c>
      <c r="E11" s="89">
        <v>1</v>
      </c>
      <c r="F11" s="89">
        <v>3</v>
      </c>
      <c r="G11" s="90">
        <v>3</v>
      </c>
      <c r="K11">
        <f>INDEX(OutputValues,7,$J$4)</f>
        <v>15744</v>
      </c>
    </row>
    <row r="12" spans="1:11" x14ac:dyDescent="0.25">
      <c r="A12" s="83">
        <v>7</v>
      </c>
      <c r="B12" s="88">
        <v>15168</v>
      </c>
      <c r="C12" s="89">
        <v>4</v>
      </c>
      <c r="D12" s="89">
        <v>8</v>
      </c>
      <c r="E12" s="89">
        <v>1</v>
      </c>
      <c r="F12" s="89">
        <v>4</v>
      </c>
      <c r="G12" s="90">
        <v>3</v>
      </c>
      <c r="K12">
        <f>INDEX(OutputValues,8,$J$4)</f>
        <v>15168</v>
      </c>
    </row>
    <row r="13" spans="1:11" x14ac:dyDescent="0.25">
      <c r="A13" s="83">
        <v>8</v>
      </c>
      <c r="B13" s="88">
        <v>14592</v>
      </c>
      <c r="C13" s="89">
        <v>4</v>
      </c>
      <c r="D13" s="89">
        <v>7</v>
      </c>
      <c r="E13" s="89">
        <v>1</v>
      </c>
      <c r="F13" s="89">
        <v>4</v>
      </c>
      <c r="G13" s="90">
        <v>4</v>
      </c>
      <c r="K13">
        <f>INDEX(OutputValues,9,$J$4)</f>
        <v>14592</v>
      </c>
    </row>
    <row r="14" spans="1:11" x14ac:dyDescent="0.25">
      <c r="A14" s="83">
        <v>9</v>
      </c>
      <c r="B14" s="88">
        <v>14016</v>
      </c>
      <c r="C14" s="89">
        <v>3</v>
      </c>
      <c r="D14" s="89">
        <v>7</v>
      </c>
      <c r="E14" s="89">
        <v>1</v>
      </c>
      <c r="F14" s="89">
        <v>5</v>
      </c>
      <c r="G14" s="90">
        <v>4</v>
      </c>
      <c r="K14">
        <f>INDEX(OutputValues,10,$J$4)</f>
        <v>14016</v>
      </c>
    </row>
    <row r="15" spans="1:11" x14ac:dyDescent="0.25">
      <c r="A15" s="83">
        <v>10</v>
      </c>
      <c r="B15" s="88">
        <v>13440</v>
      </c>
      <c r="C15" s="89">
        <v>3</v>
      </c>
      <c r="D15" s="89">
        <v>6</v>
      </c>
      <c r="E15" s="89">
        <v>1</v>
      </c>
      <c r="F15" s="89">
        <v>5</v>
      </c>
      <c r="G15" s="90">
        <v>5</v>
      </c>
      <c r="K15">
        <f>INDEX(OutputValues,11,$J$4)</f>
        <v>13440</v>
      </c>
    </row>
    <row r="16" spans="1:11" x14ac:dyDescent="0.25">
      <c r="A16" s="83">
        <v>11</v>
      </c>
      <c r="B16" s="88">
        <v>12864</v>
      </c>
      <c r="C16" s="89">
        <v>2</v>
      </c>
      <c r="D16" s="89">
        <v>6</v>
      </c>
      <c r="E16" s="89">
        <v>1</v>
      </c>
      <c r="F16" s="89">
        <v>6</v>
      </c>
      <c r="G16" s="90">
        <v>5</v>
      </c>
      <c r="K16">
        <f>INDEX(OutputValues,12,$J$4)</f>
        <v>12864</v>
      </c>
    </row>
    <row r="17" spans="1:11" x14ac:dyDescent="0.25">
      <c r="A17" s="83">
        <v>12</v>
      </c>
      <c r="B17" s="88">
        <v>12288</v>
      </c>
      <c r="C17" s="89">
        <v>2</v>
      </c>
      <c r="D17" s="89">
        <v>5</v>
      </c>
      <c r="E17" s="89">
        <v>1</v>
      </c>
      <c r="F17" s="89">
        <v>6</v>
      </c>
      <c r="G17" s="90">
        <v>6</v>
      </c>
      <c r="K17">
        <f>INDEX(OutputValues,13,$J$4)</f>
        <v>12288</v>
      </c>
    </row>
    <row r="18" spans="1:11" x14ac:dyDescent="0.25">
      <c r="A18" s="83">
        <v>13</v>
      </c>
      <c r="B18" s="88">
        <v>11712</v>
      </c>
      <c r="C18" s="89">
        <v>1</v>
      </c>
      <c r="D18" s="89">
        <v>5</v>
      </c>
      <c r="E18" s="89">
        <v>1</v>
      </c>
      <c r="F18" s="89">
        <v>7</v>
      </c>
      <c r="G18" s="90">
        <v>6</v>
      </c>
      <c r="K18">
        <f>INDEX(OutputValues,14,$J$4)</f>
        <v>11712</v>
      </c>
    </row>
    <row r="19" spans="1:11" x14ac:dyDescent="0.25">
      <c r="A19" s="83">
        <v>14</v>
      </c>
      <c r="B19" s="88">
        <v>11136</v>
      </c>
      <c r="C19" s="89">
        <v>1</v>
      </c>
      <c r="D19" s="89">
        <v>4</v>
      </c>
      <c r="E19" s="89">
        <v>1</v>
      </c>
      <c r="F19" s="89">
        <v>7</v>
      </c>
      <c r="G19" s="90">
        <v>7</v>
      </c>
      <c r="K19">
        <f>INDEX(OutputValues,15,$J$4)</f>
        <v>11136</v>
      </c>
    </row>
    <row r="20" spans="1:11" x14ac:dyDescent="0.25">
      <c r="A20" s="83">
        <v>15</v>
      </c>
      <c r="B20" s="88">
        <v>11136</v>
      </c>
      <c r="C20" s="89">
        <v>1</v>
      </c>
      <c r="D20" s="89">
        <v>4</v>
      </c>
      <c r="E20" s="89">
        <v>1</v>
      </c>
      <c r="F20" s="89">
        <v>7</v>
      </c>
      <c r="G20" s="90">
        <v>7</v>
      </c>
      <c r="K20">
        <f>INDEX(OutputValues,16,$J$4)</f>
        <v>11136</v>
      </c>
    </row>
    <row r="21" spans="1:11" x14ac:dyDescent="0.25">
      <c r="A21" s="83">
        <v>16</v>
      </c>
      <c r="B21" s="88">
        <v>10944</v>
      </c>
      <c r="C21" s="89">
        <v>1</v>
      </c>
      <c r="D21" s="89">
        <v>3</v>
      </c>
      <c r="E21" s="89">
        <v>1</v>
      </c>
      <c r="F21" s="89">
        <v>8</v>
      </c>
      <c r="G21" s="90">
        <v>8</v>
      </c>
      <c r="K21">
        <f>INDEX(OutputValues,17,$J$4)</f>
        <v>10944</v>
      </c>
    </row>
    <row r="22" spans="1:11" x14ac:dyDescent="0.25">
      <c r="A22" s="83">
        <v>17</v>
      </c>
      <c r="B22" s="88">
        <v>10944</v>
      </c>
      <c r="C22" s="89">
        <v>1</v>
      </c>
      <c r="D22" s="89">
        <v>3</v>
      </c>
      <c r="E22" s="89">
        <v>1</v>
      </c>
      <c r="F22" s="89">
        <v>8</v>
      </c>
      <c r="G22" s="90">
        <v>8</v>
      </c>
      <c r="K22">
        <f>INDEX(OutputValues,18,$J$4)</f>
        <v>10944</v>
      </c>
    </row>
    <row r="23" spans="1:11" x14ac:dyDescent="0.25">
      <c r="A23" s="83">
        <v>18</v>
      </c>
      <c r="B23" s="88">
        <v>10752</v>
      </c>
      <c r="C23" s="89">
        <v>1</v>
      </c>
      <c r="D23" s="89">
        <v>2</v>
      </c>
      <c r="E23" s="89">
        <v>1</v>
      </c>
      <c r="F23" s="89">
        <v>9</v>
      </c>
      <c r="G23" s="90">
        <v>9</v>
      </c>
      <c r="K23">
        <f>INDEX(OutputValues,19,$J$4)</f>
        <v>10752</v>
      </c>
    </row>
    <row r="24" spans="1:11" x14ac:dyDescent="0.25">
      <c r="A24" s="83">
        <v>19</v>
      </c>
      <c r="B24" s="88">
        <v>10752</v>
      </c>
      <c r="C24" s="89">
        <v>1</v>
      </c>
      <c r="D24" s="89">
        <v>2</v>
      </c>
      <c r="E24" s="89">
        <v>1</v>
      </c>
      <c r="F24" s="89">
        <v>9</v>
      </c>
      <c r="G24" s="90">
        <v>9</v>
      </c>
      <c r="K24">
        <f>INDEX(OutputValues,20,$J$4)</f>
        <v>10752</v>
      </c>
    </row>
    <row r="25" spans="1:11" x14ac:dyDescent="0.25">
      <c r="A25" s="83">
        <v>20</v>
      </c>
      <c r="B25" s="91">
        <v>10560</v>
      </c>
      <c r="C25" s="92">
        <v>1</v>
      </c>
      <c r="D25" s="92">
        <v>1</v>
      </c>
      <c r="E25" s="92">
        <v>1</v>
      </c>
      <c r="F25" s="92">
        <v>10</v>
      </c>
      <c r="G25" s="93">
        <v>10</v>
      </c>
      <c r="K25">
        <f>INDEX(OutputValues,21,$J$4)</f>
        <v>10560</v>
      </c>
    </row>
    <row r="27" spans="1:11" ht="15" thickBot="1" x14ac:dyDescent="0.35">
      <c r="A27" s="53" t="s">
        <v>116</v>
      </c>
      <c r="B27" s="76"/>
      <c r="C27" s="76"/>
      <c r="D27" s="76"/>
      <c r="E27" s="58"/>
      <c r="F27" s="58"/>
      <c r="G27" s="58"/>
    </row>
    <row r="28" spans="1:11" ht="13.8" x14ac:dyDescent="0.25">
      <c r="A28" s="77" t="s">
        <v>88</v>
      </c>
      <c r="B28" s="60"/>
      <c r="C28" s="60"/>
      <c r="D28" s="60"/>
      <c r="E28" s="60"/>
      <c r="F28" s="60"/>
      <c r="G28" s="60"/>
      <c r="H28" s="62"/>
    </row>
    <row r="29" spans="1:11" ht="13.8" x14ac:dyDescent="0.25">
      <c r="A29" s="78" t="s">
        <v>111</v>
      </c>
      <c r="B29" s="64"/>
      <c r="C29" s="64"/>
      <c r="D29" s="64"/>
      <c r="E29" s="64"/>
      <c r="F29" s="64"/>
      <c r="G29" s="64"/>
      <c r="H29" s="65"/>
    </row>
    <row r="30" spans="1:11" ht="13.8" x14ac:dyDescent="0.25">
      <c r="A30" s="79" t="s">
        <v>113</v>
      </c>
      <c r="B30" s="64"/>
      <c r="C30" s="64"/>
      <c r="D30" s="64"/>
      <c r="E30" s="64"/>
      <c r="F30" s="64"/>
      <c r="G30" s="64"/>
      <c r="H30" s="65"/>
    </row>
    <row r="31" spans="1:11" ht="13.8" x14ac:dyDescent="0.25">
      <c r="A31" s="79" t="s">
        <v>112</v>
      </c>
      <c r="B31" s="64"/>
      <c r="C31" s="64"/>
      <c r="D31" s="64"/>
      <c r="E31" s="64"/>
      <c r="F31" s="64"/>
      <c r="G31" s="64"/>
      <c r="H31" s="65"/>
    </row>
    <row r="32" spans="1:11" ht="14.4" thickBot="1" x14ac:dyDescent="0.3">
      <c r="A32" s="80" t="s">
        <v>118</v>
      </c>
      <c r="B32" s="67"/>
      <c r="C32" s="67"/>
      <c r="D32" s="67"/>
      <c r="E32" s="67"/>
      <c r="F32" s="67"/>
      <c r="G32" s="67"/>
      <c r="H32" s="69"/>
    </row>
    <row r="33" spans="1:8" ht="13.8" x14ac:dyDescent="0.25">
      <c r="A33" s="81"/>
      <c r="B33" s="64"/>
      <c r="C33" s="64"/>
      <c r="D33" s="64"/>
      <c r="E33" s="64"/>
      <c r="F33" s="64"/>
      <c r="G33" s="64"/>
      <c r="H33" s="10"/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Q1_formulation</vt:lpstr>
      <vt:lpstr>Q2_solution</vt:lpstr>
      <vt:lpstr>Q3_revised</vt:lpstr>
      <vt:lpstr>Q4_sensitivity</vt:lpstr>
      <vt:lpstr>Q4_sensitivity!ChartData</vt:lpstr>
      <vt:lpstr>Q4_sensitivity!InputValues</vt:lpstr>
      <vt:lpstr>Q4_sensitivity!OutputAddresses</vt:lpstr>
      <vt:lpstr>Q4_sensitivity!OutputValues</vt:lpstr>
    </vt:vector>
  </TitlesOfParts>
  <Company>CSUH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z.d.r.</dc:creator>
  <cp:lastModifiedBy>Zinovy Radovilsky</cp:lastModifiedBy>
  <cp:lastPrinted>2008-02-25T04:11:32Z</cp:lastPrinted>
  <dcterms:created xsi:type="dcterms:W3CDTF">2000-02-29T23:00:23Z</dcterms:created>
  <dcterms:modified xsi:type="dcterms:W3CDTF">2018-02-06T04:04:35Z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406216591</vt:i4>
  </property>
  <property fmtid="{D5CDD505-2E9C-101B-9397-08002B2CF9AE}" pid="3" name="_EmailSubject">
    <vt:lpwstr>6141, change, 3620, roster</vt:lpwstr>
  </property>
  <property fmtid="{D5CDD505-2E9C-101B-9397-08002B2CF9AE}" pid="4" name="_AuthorEmail">
    <vt:lpwstr>zradovil@bay.csuhayward.edu</vt:lpwstr>
  </property>
  <property fmtid="{D5CDD505-2E9C-101B-9397-08002B2CF9AE}" pid="5" name="_AuthorEmailDisplayName">
    <vt:lpwstr>z.d.r.</vt:lpwstr>
  </property>
  <property fmtid="{D5CDD505-2E9C-101B-9397-08002B2CF9AE}" pid="6" name="_ReviewingToolsShownOnce">
    <vt:lpwstr/>
  </property>
</Properties>
</file>