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6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7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8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9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0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1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2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3.xml" ContentType="application/vnd.openxmlformats-officedocument.drawingml.chart+xml"/>
  <Override PartName="/xl/drawings/drawing2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surbhiasati/Desktop/PA Project/"/>
    </mc:Choice>
  </mc:AlternateContent>
  <bookViews>
    <workbookView xWindow="0" yWindow="0" windowWidth="25600" windowHeight="16000" tabRatio="924"/>
  </bookViews>
  <sheets>
    <sheet name="Model" sheetId="15" r:id="rId1"/>
    <sheet name="treeCalc_2" sheetId="25" state="hidden" r:id="rId2"/>
    <sheet name="inflCalc_1" sheetId="23" state="hidden" r:id="rId3"/>
    <sheet name="_PalUtilTempWorksheet" sheetId="14" state="hidden" r:id="rId4"/>
    <sheet name="Optimal Tree" sheetId="58" r:id="rId5"/>
    <sheet name="Probability Chart" sheetId="59" r:id="rId6"/>
    <sheet name="Cumulative Chart" sheetId="60" r:id="rId7"/>
    <sheet name="Statistical Summary" sheetId="61" r:id="rId8"/>
    <sheet name="Sensitivity B1" sheetId="110" r:id="rId9"/>
    <sheet name="Sensitivity B3" sheetId="112" r:id="rId10"/>
    <sheet name="Sensitivity B4" sheetId="113" r:id="rId11"/>
    <sheet name="Sensitivity B5" sheetId="111" r:id="rId12"/>
    <sheet name="Sensitivity B5, B1" sheetId="108" r:id="rId13"/>
    <sheet name="Strategy Region B5, B1" sheetId="109" r:id="rId14"/>
    <sheet name="Strategy B1" sheetId="114" r:id="rId15"/>
    <sheet name="Strategy B5" sheetId="115" r:id="rId16"/>
    <sheet name="Strategy B3" sheetId="116" r:id="rId17"/>
    <sheet name="Strategy B4" sheetId="117" r:id="rId18"/>
    <sheet name="Tornado" sheetId="118" r:id="rId19"/>
  </sheets>
  <externalReferences>
    <externalReference r:id="rId20"/>
  </externalReferences>
  <definedNames>
    <definedName name="inflList" hidden="1">"10000000000000000000000000000000000000000000000000000000000000000000000000000000000000000000000000000000000000000000000000000000000000000000000000000000000000000000000000000000000000000000000000000000"</definedName>
    <definedName name="MF_MarkerListIsResource_1" hidden="1">FALSE</definedName>
    <definedName name="MF_MarkerListIsResource_2" hidden="1">FALSE</definedName>
    <definedName name="MF_MarkerListIsResource_3" hidden="1">FALSE</definedName>
    <definedName name="MF_MarkerListIsResource_4" hidden="1">FALSE</definedName>
    <definedName name="MF_MarkerListIsResource_5" hidden="1">FALSE</definedName>
    <definedName name="MF_MarkerListIsResource_6" hidden="1">FALSE</definedName>
    <definedName name="MF_MarkerListIsResource_7" hidden="1">FALSE</definedName>
    <definedName name="MindFMapsExist" hidden="1">TRUE</definedName>
    <definedName name="MinimizeCosts">FALSE</definedName>
    <definedName name="PalisadeReportWorksheetCreatedBy" localSheetId="6">"PrecisionTree"</definedName>
    <definedName name="PalisadeReportWorksheetCreatedBy" localSheetId="4">"PrecisionTree"</definedName>
    <definedName name="PalisadeReportWorksheetCreatedBy" localSheetId="5">"PrecisionTree"</definedName>
    <definedName name="PalisadeReportWorksheetCreatedBy" localSheetId="8">"PrecisionTree"</definedName>
    <definedName name="PalisadeReportWorksheetCreatedBy" localSheetId="9">"PrecisionTree"</definedName>
    <definedName name="PalisadeReportWorksheetCreatedBy" localSheetId="10">"PrecisionTree"</definedName>
    <definedName name="PalisadeReportWorksheetCreatedBy" localSheetId="11">"PrecisionTree"</definedName>
    <definedName name="PalisadeReportWorksheetCreatedBy" localSheetId="12">"PrecisionTree"</definedName>
    <definedName name="PalisadeReportWorksheetCreatedBy" localSheetId="7">"PrecisionTree"</definedName>
    <definedName name="PalisadeReportWorksheetCreatedBy" localSheetId="14">"PrecisionTree"</definedName>
    <definedName name="PalisadeReportWorksheetCreatedBy" localSheetId="16">"PrecisionTree"</definedName>
    <definedName name="PalisadeReportWorksheetCreatedBy" localSheetId="17">"PrecisionTree"</definedName>
    <definedName name="PalisadeReportWorksheetCreatedBy" localSheetId="15">"PrecisionTree"</definedName>
    <definedName name="PalisadeReportWorksheetCreatedBy" localSheetId="13">"PrecisionTree"</definedName>
    <definedName name="PalisadeReportWorksheetCreatedBy" localSheetId="18">"PrecisionTree"</definedName>
    <definedName name="Ptree_InflDiagramSummary" localSheetId="0" hidden="1">Model!#REF!</definedName>
    <definedName name="PTree_PolicySuggestion_IncludeDecisionTable" hidden="1">FALSE</definedName>
    <definedName name="PTree_PolicySuggestion_IncludeOptimalDecisionTree" hidden="1">TRUE</definedName>
    <definedName name="PTree_PolicySuggestion_Model" hidden="1">PTreeObjectReference(PTDecisionTree_2,treeCalc_2!$A$1)</definedName>
    <definedName name="PTree_PolicySuggestion_ReportPlacement" hidden="1">0</definedName>
    <definedName name="PTree_PolicySuggestion_StartingNode" hidden="1">PTreeObjectReference(NULL,NULL)</definedName>
    <definedName name="PTree_RiskProfile_IncludeCumulativeChart" hidden="1">TRUE</definedName>
    <definedName name="PTree_RiskProfile_IncludeProbabilityChart" hidden="1">TRUE</definedName>
    <definedName name="PTree_RiskProfile_IncludeStatisticalSummary" hidden="1">TRUE</definedName>
    <definedName name="PTree_RiskProfile_Model" hidden="1">PTreeObjectReference(PTDecisionTree_2,treeCalc_2!$A$1)</definedName>
    <definedName name="PTree_RiskProfile_PathsToAnalyze" hidden="1">0</definedName>
    <definedName name="PTree_RiskProfile_ReportPlacement" hidden="1">0</definedName>
    <definedName name="PTree_RiskProfile_StartingNode" hidden="1">PTreeObjectReference(NULL,NULL)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TRUE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TRUE</definedName>
    <definedName name="PTree_SensitivityAnalysis_Inputs_1_AlternateCellLabel" hidden="1">"Probability of FDA approval"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25</definedName>
    <definedName name="PTree_SensitivityAnalysis_Inputs_1_Minimum" hidden="1">-25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2</definedName>
    <definedName name="PTree_SensitivityAnalysis_Inputs_1_VariationMethod" hidden="1">0</definedName>
    <definedName name="PTree_SensitivityAnalysis_Inputs_1_VaryCell" hidden="1">Model!$B$1</definedName>
    <definedName name="PTree_SensitivityAnalysis_Inputs_2_AlternateCellLabel" hidden="1">"Phase  2 Investments"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25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hidden="1">Model!$B$3</definedName>
    <definedName name="PTree_SensitivityAnalysis_Inputs_3_AlternateCellLabel" hidden="1">"Production and Marketing  costs"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25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hidden="1">Model!$B$4</definedName>
    <definedName name="PTree_SensitivityAnalysis_Inputs_4_AlternateCellLabel" hidden="1">"Unit Margin"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25</definedName>
    <definedName name="PTree_SensitivityAnalysis_Inputs_4_Minimum" hidden="1">-25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1</definedName>
    <definedName name="PTree_SensitivityAnalysis_Inputs_4_VariationMethod" hidden="1">0</definedName>
    <definedName name="PTree_SensitivityAnalysis_Inputs_4_VaryCell" hidden="1">Model!$B$5</definedName>
    <definedName name="PTree_SensitivityAnalysis_Inputs_Count" hidden="1">4</definedName>
    <definedName name="PTree_SensitivityAnalysis_Output_AlternateCellLabel" hidden="1">""</definedName>
    <definedName name="PTree_SensitivityAnalysis_Output_Model" hidden="1">PTreeObjectReference(PTDecisionTree_2,treeCalc_2!$A$1)</definedName>
    <definedName name="PTree_SensitivityAnalysis_Output_OutputType" hidden="1">1</definedName>
    <definedName name="PTree_SensitivityAnalysis_Output_StartingNode" hidden="1">PTreeObjectReference(NULL,NULL)</definedName>
    <definedName name="PTree_SensitivityAnalysis_ReportPlacement" hidden="1">0</definedName>
    <definedName name="PTree_SensitivityAnalysis_UpdateDisplay" hidden="1">FALSE</definedName>
    <definedName name="PtreeOptimalTree" localSheetId="4">1</definedName>
    <definedName name="TreeData">#REF!</definedName>
    <definedName name="TreeDiagBase">#REF!</definedName>
    <definedName name="TreeDiagram">#REF!</definedName>
    <definedName name="treeList" hidden="1">"01000000000000000000000000000000000000000000000000000000000000000000000000000000000000000000000000000000000000000000000000000000000000000000000000000000000000000000000000000000000000000000000000000000"</definedName>
    <definedName name="UseExpUtility">FALSE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5" l="1"/>
  <c r="F25" i="15"/>
  <c r="F21" i="15"/>
  <c r="B2" i="15"/>
  <c r="D31" i="15"/>
  <c r="D19" i="15"/>
  <c r="F2" i="23" a="1"/>
  <c r="F2" i="23"/>
  <c r="G2" i="23"/>
  <c r="H2" i="23"/>
  <c r="I2" i="23"/>
  <c r="J2" i="23"/>
  <c r="C30" i="15"/>
  <c r="J14" i="25"/>
  <c r="E24" i="15"/>
  <c r="J19" i="25"/>
  <c r="D8" i="15"/>
  <c r="F22" i="15"/>
  <c r="J20" i="25"/>
  <c r="D9" i="15"/>
  <c r="F26" i="15"/>
  <c r="J21" i="25"/>
  <c r="D10" i="15"/>
  <c r="F28" i="15"/>
  <c r="J22" i="25"/>
  <c r="J11" i="25"/>
  <c r="J12" i="25"/>
  <c r="J13" i="25"/>
  <c r="J15" i="25"/>
  <c r="K11" i="25"/>
  <c r="K15" i="25"/>
  <c r="K17" i="25"/>
  <c r="K18" i="25"/>
  <c r="K20" i="25"/>
  <c r="K21" i="25"/>
  <c r="K22" i="25"/>
  <c r="K23" i="25"/>
  <c r="J16" i="25"/>
  <c r="J17" i="25"/>
  <c r="J18" i="25"/>
  <c r="J23" i="25"/>
  <c r="J24" i="25"/>
  <c r="F2" i="25"/>
  <c r="O19" i="25"/>
  <c r="O16" i="25"/>
  <c r="O15" i="25"/>
  <c r="O14" i="25"/>
  <c r="O12" i="25"/>
  <c r="O11" i="25"/>
  <c r="B11" i="25"/>
  <c r="B2" i="25"/>
  <c r="B2" i="23"/>
  <c r="B39" i="15"/>
  <c r="C39" i="15"/>
  <c r="C40" i="15"/>
  <c r="A13" i="25"/>
  <c r="B38" i="15"/>
  <c r="A11" i="25"/>
  <c r="C34" i="15"/>
  <c r="A12" i="25"/>
  <c r="D30" i="15"/>
  <c r="A14" i="25"/>
  <c r="E20" i="15"/>
  <c r="A15" i="25"/>
  <c r="F16" i="15"/>
  <c r="A16" i="25"/>
  <c r="G14" i="15"/>
  <c r="A17" i="25"/>
  <c r="G18" i="15"/>
  <c r="A18" i="25"/>
  <c r="F24" i="15"/>
  <c r="A19" i="25"/>
  <c r="G22" i="15"/>
  <c r="A20" i="25"/>
  <c r="G26" i="15"/>
  <c r="A21" i="25"/>
  <c r="G28" i="15"/>
  <c r="A22" i="25"/>
  <c r="E32" i="15"/>
  <c r="A23" i="25"/>
  <c r="D36" i="15"/>
  <c r="A24" i="25"/>
  <c r="B33" i="15"/>
  <c r="C29" i="15"/>
  <c r="E15" i="15"/>
  <c r="G13" i="15"/>
  <c r="G17" i="15"/>
  <c r="E23" i="15"/>
  <c r="G21" i="15"/>
  <c r="G25" i="15"/>
  <c r="G27" i="15"/>
  <c r="E31" i="15"/>
  <c r="D35" i="15"/>
  <c r="C35" i="15"/>
</calcChain>
</file>

<file path=xl/sharedStrings.xml><?xml version="1.0" encoding="utf-8"?>
<sst xmlns="http://schemas.openxmlformats.org/spreadsheetml/2006/main" count="498" uniqueCount="208">
  <si>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</si>
  <si>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</si>
  <si>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</si>
  <si>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</si>
  <si>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</si>
  <si>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</si>
  <si>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</si>
  <si>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</si>
  <si>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</si>
  <si>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</si>
  <si>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</si>
  <si>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</si>
  <si>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</si>
  <si>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</si>
  <si>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</si>
  <si>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</si>
  <si>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</si>
  <si>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</si>
  <si>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</si>
  <si>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</si>
  <si>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</si>
  <si>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</si>
  <si>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</si>
  <si>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</si>
  <si>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</si>
  <si>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</si>
  <si>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</si>
  <si>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</si>
  <si>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</si>
  <si>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</si>
  <si>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</si>
  <si>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</si>
  <si>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</si>
  <si>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</si>
  <si>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</si>
  <si>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</si>
  <si>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</si>
  <si>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7.5.1</t>
  </si>
  <si>
    <t>5.0.0</t>
  </si>
  <si>
    <t>&lt;NF&gt;</t>
  </si>
  <si>
    <t>Automatic</t>
  </si>
  <si>
    <t/>
  </si>
  <si>
    <t>DEFAULT</t>
  </si>
  <si>
    <t>0</t>
  </si>
  <si>
    <t>4,0,0,0,1,0,0</t>
  </si>
  <si>
    <t>4,0,0,0,2,0,0</t>
  </si>
  <si>
    <t>Unit margin</t>
  </si>
  <si>
    <t>Market</t>
  </si>
  <si>
    <t>Probability</t>
  </si>
  <si>
    <t>Sales volume</t>
  </si>
  <si>
    <t>Net revenue</t>
  </si>
  <si>
    <t>Great</t>
  </si>
  <si>
    <t>Fair</t>
  </si>
  <si>
    <t>Awful</t>
  </si>
  <si>
    <t>2,0,0,2,2,3,0,0,0</t>
  </si>
  <si>
    <t>4,0,0,0,4,0,0</t>
  </si>
  <si>
    <t>4,0,0,0,6,0,0</t>
  </si>
  <si>
    <t>0,2,1,0,0,Exponential, 0,0,-1,0,-1,-1,.0001</t>
  </si>
  <si>
    <t>Stop</t>
  </si>
  <si>
    <t>Decision</t>
  </si>
  <si>
    <t>1,0,0,2,7,8,5,0,0</t>
  </si>
  <si>
    <t>Proceed with Phase 2</t>
  </si>
  <si>
    <t>FDA Approved</t>
  </si>
  <si>
    <t>Not approved</t>
  </si>
  <si>
    <t>Sell the rights</t>
  </si>
  <si>
    <t>Produce and Market</t>
  </si>
  <si>
    <t xml:space="preserve">          EMV for  Produce  and Market</t>
  </si>
  <si>
    <t xml:space="preserve">            EMV Produce and Market</t>
  </si>
  <si>
    <t>EMV for FDA approval</t>
  </si>
  <si>
    <t>EMV to proceed with Phase 2</t>
  </si>
  <si>
    <t>Proability of FDA approval</t>
  </si>
  <si>
    <t>Proability of FDA rejection</t>
  </si>
  <si>
    <t>PrecisionTree Policy Suggestion - Optimal Decision Tree</t>
  </si>
  <si>
    <r>
      <t>Performed By:</t>
    </r>
    <r>
      <rPr>
        <sz val="8"/>
        <rFont val="Tahoma"/>
        <family val="2"/>
      </rPr>
      <t xml:space="preserve"> Surabhi</t>
    </r>
  </si>
  <si>
    <t>PrecisionTree Risk Profile - Probability Chart</t>
  </si>
  <si>
    <t>Chart Data</t>
  </si>
  <si>
    <t>#1</t>
  </si>
  <si>
    <t>#2</t>
  </si>
  <si>
    <t>#3</t>
  </si>
  <si>
    <t>#4</t>
  </si>
  <si>
    <t>Value</t>
  </si>
  <si>
    <t>PrecisionTree Risk Profile - Statistical Summary</t>
  </si>
  <si>
    <t>Statistics</t>
  </si>
  <si>
    <t>Mean</t>
  </si>
  <si>
    <t>Minimum</t>
  </si>
  <si>
    <t>Maximum</t>
  </si>
  <si>
    <t>Mode</t>
  </si>
  <si>
    <t>Std. Deviation</t>
  </si>
  <si>
    <t>Skewness</t>
  </si>
  <si>
    <t>Kurtosis</t>
  </si>
  <si>
    <r>
      <t>Analysis:</t>
    </r>
    <r>
      <rPr>
        <sz val="8"/>
        <rFont val="Tahoma"/>
        <family val="2"/>
      </rPr>
      <t xml:space="preserve"> Optimal Path of Entire Decision Tree</t>
    </r>
  </si>
  <si>
    <t>Optimal Path</t>
  </si>
  <si>
    <t>Not Produce</t>
  </si>
  <si>
    <t>Don't Sell</t>
  </si>
  <si>
    <t>Payoff Node</t>
  </si>
  <si>
    <t>Arc Information:</t>
  </si>
  <si>
    <t>Highest #</t>
  </si>
  <si>
    <t>Node Information:</t>
  </si>
  <si>
    <t>#</t>
  </si>
  <si>
    <t>NodeGenInfo</t>
  </si>
  <si>
    <t>Outgoing Arcs</t>
  </si>
  <si>
    <t>Incoming Arcs</t>
  </si>
  <si>
    <t>Node Name</t>
  </si>
  <si>
    <t>Outcome #1</t>
  </si>
  <si>
    <t>Outcome #2</t>
  </si>
  <si>
    <t>Outcome #3</t>
  </si>
  <si>
    <t>Outcome #4</t>
  </si>
  <si>
    <t>Outcome #5</t>
  </si>
  <si>
    <t>Outcome #6</t>
  </si>
  <si>
    <t>Outcome #7</t>
  </si>
  <si>
    <t>Outcome #8</t>
  </si>
  <si>
    <t>Outcome #9</t>
  </si>
  <si>
    <t>Outcome #10</t>
  </si>
  <si>
    <t>Outcome #11</t>
  </si>
  <si>
    <t>Outcome #12</t>
  </si>
  <si>
    <t>Outcome #13</t>
  </si>
  <si>
    <t>Outcome #14</t>
  </si>
  <si>
    <t>Outcome #15</t>
  </si>
  <si>
    <t>Outcome #16</t>
  </si>
  <si>
    <t>Outcome #17</t>
  </si>
  <si>
    <t>Outcome #18</t>
  </si>
  <si>
    <t>Outcome #19</t>
  </si>
  <si>
    <t>Outcome #20</t>
  </si>
  <si>
    <t>Outcome #21</t>
  </si>
  <si>
    <t>Outcome #22</t>
  </si>
  <si>
    <t>Outcome #23</t>
  </si>
  <si>
    <t>Outcome #24</t>
  </si>
  <si>
    <t>Outcome #25</t>
  </si>
  <si>
    <t>Outcome #26</t>
  </si>
  <si>
    <t>Outcome #27</t>
  </si>
  <si>
    <t>Outcome #28</t>
  </si>
  <si>
    <t>Outcome #29</t>
  </si>
  <si>
    <t>Outcome #30</t>
  </si>
  <si>
    <t>DtoolsInfo</t>
  </si>
  <si>
    <t>New Diagram</t>
  </si>
  <si>
    <t>0,0,0,Exponential,0,0,-1,0,-1,-1,.0001</t>
  </si>
  <si>
    <t>EMV for selling rights</t>
  </si>
  <si>
    <t>34A36236</t>
  </si>
  <si>
    <t>New Dietary Product</t>
  </si>
  <si>
    <t>2,0,0,2,4,14,1,0,0</t>
  </si>
  <si>
    <t>1,0,0,2,5,13,2,0,0</t>
  </si>
  <si>
    <t>2,0,0,2,6,9,4,0,0</t>
  </si>
  <si>
    <t>1,0,0,3,10,11,12,5,0,0</t>
  </si>
  <si>
    <t>4,0,0,0,9,0,0</t>
  </si>
  <si>
    <t>Phase 1 Trials</t>
  </si>
  <si>
    <t>No Trials</t>
  </si>
  <si>
    <t>PrecisionTree RiskProfile - Cumulative Chart</t>
  </si>
  <si>
    <t>#5</t>
  </si>
  <si>
    <t>#6</t>
  </si>
  <si>
    <t>#7</t>
  </si>
  <si>
    <t>#8</t>
  </si>
  <si>
    <t>#9</t>
  </si>
  <si>
    <t>#10</t>
  </si>
  <si>
    <t>PrecisionTree Sensitivity Analysis - Sensitivity Graph</t>
  </si>
  <si>
    <r>
      <t>Output:</t>
    </r>
    <r>
      <rPr>
        <sz val="8"/>
        <rFont val="Tahoma"/>
        <family val="2"/>
      </rPr>
      <t xml:space="preserve"> Decision Tree 'New Dietary Product' (Expected Value of Entire Model)</t>
    </r>
  </si>
  <si>
    <t>Sensitivity Data</t>
  </si>
  <si>
    <t>#11</t>
  </si>
  <si>
    <t>Input</t>
  </si>
  <si>
    <t>Change (%)</t>
  </si>
  <si>
    <t>Output</t>
  </si>
  <si>
    <t>PrecisionTree Sensitivity Analysis - Strategy Region</t>
  </si>
  <si>
    <t>Strategy Region Data</t>
  </si>
  <si>
    <t>Phase 2 Investment</t>
  </si>
  <si>
    <t>Production and marketing cost</t>
  </si>
  <si>
    <r>
      <t>Input:</t>
    </r>
    <r>
      <rPr>
        <sz val="8"/>
        <rFont val="Tahoma"/>
        <family val="2"/>
      </rPr>
      <t xml:space="preserve"> Unit Margin (B5)</t>
    </r>
  </si>
  <si>
    <r>
      <t>Input:</t>
    </r>
    <r>
      <rPr>
        <sz val="8"/>
        <rFont val="Tahoma"/>
        <family val="2"/>
      </rPr>
      <t xml:space="preserve"> Phase  2 Investments (B3)</t>
    </r>
  </si>
  <si>
    <r>
      <t>Input:</t>
    </r>
    <r>
      <rPr>
        <sz val="8"/>
        <rFont val="Tahoma"/>
        <family val="2"/>
      </rPr>
      <t xml:space="preserve"> Production and Marketing  costs (B4)</t>
    </r>
  </si>
  <si>
    <r>
      <t>Input:</t>
    </r>
    <r>
      <rPr>
        <sz val="8"/>
        <rFont val="Tahoma"/>
        <family val="2"/>
      </rPr>
      <t xml:space="preserve"> Probability of FDA approval (B1)</t>
    </r>
  </si>
  <si>
    <t>PrecisionTree Sensitivity Analysis - Tornado Graph</t>
  </si>
  <si>
    <t>Tornado Graph Data</t>
  </si>
  <si>
    <t>Rank</t>
  </si>
  <si>
    <t>Input Name</t>
  </si>
  <si>
    <t>Cell</t>
  </si>
  <si>
    <t>Unit Margin (B5)</t>
  </si>
  <si>
    <t>B5</t>
  </si>
  <si>
    <t>Phase  2 Investments (B3)</t>
  </si>
  <si>
    <t>B3</t>
  </si>
  <si>
    <t>Production and Marketing  costs (B4)</t>
  </si>
  <si>
    <t>B4</t>
  </si>
  <si>
    <t>Probability of FDA approval (B1)</t>
  </si>
  <si>
    <t>B1</t>
  </si>
  <si>
    <r>
      <t>Model:</t>
    </r>
    <r>
      <rPr>
        <sz val="8"/>
        <rFont val="Tahoma"/>
        <family val="2"/>
      </rPr>
      <t xml:space="preserve"> Decision Tree 'New Dietary Product' in [Project_PA_model_2.xlsx]Model</t>
    </r>
  </si>
  <si>
    <r>
      <t>Date:</t>
    </r>
    <r>
      <rPr>
        <sz val="8"/>
        <rFont val="Tahoma"/>
        <family val="2"/>
      </rPr>
      <t xml:space="preserve"> Friday, March 9, 2018 3:08:28 AM</t>
    </r>
  </si>
  <si>
    <r>
      <t>Date:</t>
    </r>
    <r>
      <rPr>
        <sz val="8"/>
        <rFont val="Tahoma"/>
        <family val="2"/>
      </rPr>
      <t xml:space="preserve"> Friday, March 9, 2018 3:08:35 AM</t>
    </r>
  </si>
  <si>
    <r>
      <t>Date:</t>
    </r>
    <r>
      <rPr>
        <sz val="8"/>
        <rFont val="Tahoma"/>
        <family val="2"/>
      </rPr>
      <t xml:space="preserve"> Friday, March 9, 2018 3:08:37 AM</t>
    </r>
  </si>
  <si>
    <r>
      <t>Date:</t>
    </r>
    <r>
      <rPr>
        <sz val="8"/>
        <rFont val="Tahoma"/>
        <family val="2"/>
      </rPr>
      <t xml:space="preserve"> Friday, March 9, 2018 3:08:39 AM</t>
    </r>
  </si>
  <si>
    <t>Decision Tree 'New Dietary Product' (Expected Value of Entire Model)</t>
  </si>
  <si>
    <t>PrecisionTree Sensitivity Analysis - Sensitivity Graph (2-Way)</t>
  </si>
  <si>
    <r>
      <t>Input X:</t>
    </r>
    <r>
      <rPr>
        <sz val="8"/>
        <rFont val="Tahoma"/>
        <family val="2"/>
      </rPr>
      <t xml:space="preserve"> Unit Margin (B5)</t>
    </r>
  </si>
  <si>
    <r>
      <t>Input Y:</t>
    </r>
    <r>
      <rPr>
        <sz val="8"/>
        <rFont val="Tahoma"/>
        <family val="2"/>
      </rPr>
      <t xml:space="preserve"> Probability of FDA approval (B1)</t>
    </r>
  </si>
  <si>
    <t>With Variation of Unit Margin (B5) and Probability of FDA approval (B1)</t>
  </si>
  <si>
    <t>Two-Way Sensitivity Data of Decision Tree 'New Dietary Product' (Expected Value of Entire Model)</t>
  </si>
  <si>
    <t>PrecisionTree Sensitivity Analysis - Strategy Region (2-Way)</t>
  </si>
  <si>
    <r>
      <t>Node:</t>
    </r>
    <r>
      <rPr>
        <sz val="8"/>
        <rFont val="Tahoma"/>
        <family val="2"/>
      </rPr>
      <t xml:space="preserve"> 'Decision' (B38)</t>
    </r>
  </si>
  <si>
    <r>
      <t>Input #1:</t>
    </r>
    <r>
      <rPr>
        <sz val="8"/>
        <rFont val="Tahoma"/>
        <family val="2"/>
      </rPr>
      <t xml:space="preserve"> Unit Margin (B5)</t>
    </r>
  </si>
  <si>
    <r>
      <t>Input #2:</t>
    </r>
    <r>
      <rPr>
        <sz val="8"/>
        <rFont val="Tahoma"/>
        <family val="2"/>
      </rPr>
      <t xml:space="preserve"> Probability of FDA approval (B1)</t>
    </r>
  </si>
  <si>
    <t>Strategy Region Chart Data</t>
  </si>
  <si>
    <r>
      <t>Date:</t>
    </r>
    <r>
      <rPr>
        <sz val="8"/>
        <rFont val="Tahoma"/>
        <family val="2"/>
      </rPr>
      <t xml:space="preserve"> Friday, March 9, 2018 3:34:41 AM</t>
    </r>
  </si>
  <si>
    <r>
      <t>Date:</t>
    </r>
    <r>
      <rPr>
        <sz val="8"/>
        <rFont val="Tahoma"/>
        <family val="2"/>
      </rPr>
      <t xml:space="preserve"> Friday, March 9, 2018 3:34:43 AM</t>
    </r>
  </si>
  <si>
    <r>
      <t>Date:</t>
    </r>
    <r>
      <rPr>
        <sz val="8"/>
        <rFont val="Tahoma"/>
        <family val="2"/>
      </rPr>
      <t xml:space="preserve"> Friday, March 9, 2018 3:38:29 AM</t>
    </r>
  </si>
  <si>
    <r>
      <t>Date:</t>
    </r>
    <r>
      <rPr>
        <sz val="8"/>
        <rFont val="Tahoma"/>
        <family val="2"/>
      </rPr>
      <t xml:space="preserve"> Friday, March 9, 2018 3:38:30 AM</t>
    </r>
  </si>
  <si>
    <r>
      <t>Date:</t>
    </r>
    <r>
      <rPr>
        <sz val="8"/>
        <rFont val="Tahoma"/>
        <family val="2"/>
      </rPr>
      <t xml:space="preserve"> Friday, March 9, 2018 3:38:32 AM</t>
    </r>
  </si>
  <si>
    <r>
      <t>Date:</t>
    </r>
    <r>
      <rPr>
        <sz val="8"/>
        <rFont val="Tahoma"/>
        <family val="2"/>
      </rPr>
      <t xml:space="preserve"> Friday, March 9, 2018 3:38:34 AM</t>
    </r>
  </si>
  <si>
    <r>
      <t>Date:</t>
    </r>
    <r>
      <rPr>
        <sz val="8"/>
        <rFont val="Tahoma"/>
        <family val="2"/>
      </rPr>
      <t xml:space="preserve"> Friday, March 9, 2018 3:38:35 AM</t>
    </r>
  </si>
  <si>
    <r>
      <t>Date:</t>
    </r>
    <r>
      <rPr>
        <sz val="8"/>
        <rFont val="Tahoma"/>
        <family val="2"/>
      </rPr>
      <t xml:space="preserve"> Friday, March 9, 2018 3:38:38 AM</t>
    </r>
  </si>
  <si>
    <r>
      <t>Date:</t>
    </r>
    <r>
      <rPr>
        <sz val="8"/>
        <rFont val="Tahoma"/>
        <family val="2"/>
      </rPr>
      <t xml:space="preserve"> Friday, March 9, 2018 3:38:40 AM</t>
    </r>
  </si>
  <si>
    <r>
      <t>Date:</t>
    </r>
    <r>
      <rPr>
        <sz val="8"/>
        <rFont val="Tahoma"/>
        <family val="2"/>
      </rPr>
      <t xml:space="preserve"> Friday, March 9, 2018 3:38:42 AM</t>
    </r>
  </si>
  <si>
    <r>
      <t>Date:</t>
    </r>
    <r>
      <rPr>
        <sz val="8"/>
        <rFont val="Tahoma"/>
        <family val="2"/>
      </rPr>
      <t xml:space="preserve"> Friday, March 9, 2018 3:38:44 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</si>
</sst>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_);[Red]\(&quot;$&quot;#,##0\)"/>
    <numFmt numFmtId="165" formatCode="&quot;$&quot;#,##0.00_);\(&quot;$&quot;#,##0.00\)"/>
    <numFmt numFmtId="166" formatCode="[&gt;0.00001]0.0###%;[=0]0.0%;0.00E+00"/>
    <numFmt numFmtId="167" formatCode="&quot;$&quot;#,##0"/>
    <numFmt numFmtId="168" formatCode="[&gt;0.00001]0.0000%;[=0]0.0000%;0.00E+00"/>
    <numFmt numFmtId="169" formatCode="0.0000"/>
    <numFmt numFmtId="170" formatCode="&quot;Infinity&quot;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rgb="FF000080"/>
      <name val="Arial"/>
      <family val="2"/>
    </font>
    <font>
      <b/>
      <sz val="8"/>
      <color rgb="FF008000"/>
      <name val="Arial"/>
      <family val="2"/>
    </font>
    <font>
      <sz val="8"/>
      <color rgb="FF008000"/>
      <name val="Arial"/>
      <family val="2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name val="Tahoma"/>
      <family val="2"/>
    </font>
    <font>
      <b/>
      <sz val="14"/>
      <name val="Tahoma"/>
      <family val="2"/>
    </font>
    <font>
      <b/>
      <sz val="8"/>
      <name val="Tahoma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/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rgb="FF000000"/>
      </bottom>
      <diagonal/>
    </border>
    <border>
      <left/>
      <right style="thin">
        <color indexed="22"/>
      </right>
      <top style="medium">
        <color auto="1"/>
      </top>
      <bottom/>
      <diagonal/>
    </border>
    <border>
      <left/>
      <right style="thin">
        <color indexed="22"/>
      </right>
      <top/>
      <bottom style="thin">
        <color auto="1"/>
      </bottom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/>
      <bottom style="medium">
        <color rgb="FF000000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 style="thin">
        <color indexed="22"/>
      </left>
      <right/>
      <top style="medium">
        <color auto="1"/>
      </top>
      <bottom style="thin">
        <color rgb="FF808080"/>
      </bottom>
      <diagonal/>
    </border>
    <border>
      <left/>
      <right/>
      <top style="medium">
        <color auto="1"/>
      </top>
      <bottom style="thin">
        <color rgb="FF808080"/>
      </bottom>
      <diagonal/>
    </border>
    <border>
      <left style="thin">
        <color indexed="22"/>
      </left>
      <right/>
      <top style="thin">
        <color rgb="FF808080"/>
      </top>
      <bottom/>
      <diagonal/>
    </border>
    <border>
      <left/>
      <right style="thin">
        <color indexed="22"/>
      </right>
      <top style="thin">
        <color rgb="FF808080"/>
      </top>
      <bottom/>
      <diagonal/>
    </border>
    <border>
      <left/>
      <right style="medium">
        <color rgb="FF000000"/>
      </right>
      <top style="medium">
        <color auto="1"/>
      </top>
      <bottom style="thin">
        <color rgb="FF808080"/>
      </bottom>
      <diagonal/>
    </border>
    <border>
      <left style="medium">
        <color rgb="FF000000"/>
      </left>
      <right/>
      <top style="thin">
        <color auto="1"/>
      </top>
      <bottom/>
      <diagonal/>
    </border>
    <border>
      <left style="medium">
        <color rgb="FF000000"/>
      </left>
      <right/>
      <top style="medium">
        <color auto="1"/>
      </top>
      <bottom style="thin">
        <color rgb="FF808080"/>
      </bottom>
      <diagonal/>
    </border>
  </borders>
  <cellStyleXfs count="4">
    <xf numFmtId="0" fontId="0" fillId="0" borderId="0"/>
    <xf numFmtId="0" fontId="3" fillId="0" borderId="0"/>
    <xf numFmtId="9" fontId="5" fillId="0" borderId="0" applyFont="0" applyFill="0" applyBorder="0" applyAlignment="0" applyProtection="0"/>
    <xf numFmtId="0" fontId="1" fillId="0" borderId="0"/>
  </cellStyleXfs>
  <cellXfs count="11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6" fontId="4" fillId="0" borderId="0" xfId="0" applyNumberFormat="1" applyFont="1" applyAlignment="1">
      <alignment horizontal="right"/>
    </xf>
    <xf numFmtId="0" fontId="13" fillId="0" borderId="0" xfId="3" applyFont="1"/>
    <xf numFmtId="0" fontId="6" fillId="0" borderId="1" xfId="3" applyFont="1" applyBorder="1"/>
    <xf numFmtId="0" fontId="6" fillId="0" borderId="1" xfId="3" applyFont="1" applyBorder="1" applyAlignment="1">
      <alignment horizontal="center"/>
    </xf>
    <xf numFmtId="167" fontId="6" fillId="0" borderId="1" xfId="3" applyNumberFormat="1" applyFont="1" applyBorder="1" applyAlignment="1">
      <alignment horizontal="center"/>
    </xf>
    <xf numFmtId="0" fontId="7" fillId="0" borderId="1" xfId="3" applyFont="1" applyBorder="1"/>
    <xf numFmtId="0" fontId="7" fillId="0" borderId="1" xfId="3" applyFont="1" applyBorder="1" applyAlignment="1">
      <alignment horizontal="center"/>
    </xf>
    <xf numFmtId="2" fontId="6" fillId="0" borderId="1" xfId="3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0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0" fontId="16" fillId="2" borderId="0" xfId="0" applyFont="1" applyFill="1" applyBorder="1"/>
    <xf numFmtId="0" fontId="15" fillId="2" borderId="0" xfId="0" applyFont="1" applyFill="1" applyBorder="1"/>
    <xf numFmtId="0" fontId="15" fillId="2" borderId="4" xfId="0" applyFont="1" applyFill="1" applyBorder="1"/>
    <xf numFmtId="0" fontId="16" fillId="2" borderId="0" xfId="0" quotePrefix="1" applyFont="1" applyFill="1" applyBorder="1"/>
    <xf numFmtId="0" fontId="17" fillId="2" borderId="0" xfId="0" applyFont="1" applyFill="1" applyBorder="1"/>
    <xf numFmtId="0" fontId="17" fillId="2" borderId="4" xfId="0" applyFont="1" applyFill="1" applyBorder="1"/>
    <xf numFmtId="0" fontId="18" fillId="0" borderId="3" xfId="0" applyNumberFormat="1" applyFont="1" applyBorder="1" applyAlignment="1">
      <alignment horizontal="center"/>
    </xf>
    <xf numFmtId="0" fontId="18" fillId="0" borderId="12" xfId="0" applyNumberFormat="1" applyFont="1" applyBorder="1" applyAlignment="1">
      <alignment horizontal="center"/>
    </xf>
    <xf numFmtId="0" fontId="18" fillId="0" borderId="15" xfId="0" applyNumberFormat="1" applyFont="1" applyBorder="1" applyAlignment="1">
      <alignment horizontal="left" vertical="top"/>
    </xf>
    <xf numFmtId="0" fontId="18" fillId="0" borderId="16" xfId="0" applyNumberFormat="1" applyFont="1" applyBorder="1" applyAlignment="1">
      <alignment horizontal="left" vertical="top"/>
    </xf>
    <xf numFmtId="0" fontId="18" fillId="0" borderId="13" xfId="0" applyNumberFormat="1" applyFont="1" applyBorder="1" applyAlignment="1">
      <alignment horizontal="left"/>
    </xf>
    <xf numFmtId="0" fontId="18" fillId="0" borderId="14" xfId="0" applyNumberFormat="1" applyFont="1" applyBorder="1" applyAlignment="1">
      <alignment horizontal="left"/>
    </xf>
    <xf numFmtId="0" fontId="18" fillId="0" borderId="15" xfId="0" applyNumberFormat="1" applyFont="1" applyBorder="1" applyAlignment="1">
      <alignment horizontal="center" vertical="top"/>
    </xf>
    <xf numFmtId="0" fontId="18" fillId="0" borderId="16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right" vertical="top"/>
    </xf>
    <xf numFmtId="0" fontId="4" fillId="0" borderId="5" xfId="0" applyNumberFormat="1" applyFont="1" applyBorder="1" applyAlignment="1">
      <alignment horizontal="right" vertical="top"/>
    </xf>
    <xf numFmtId="0" fontId="4" fillId="0" borderId="10" xfId="0" applyNumberFormat="1" applyFont="1" applyBorder="1" applyAlignment="1">
      <alignment horizontal="right" vertical="top"/>
    </xf>
    <xf numFmtId="168" fontId="4" fillId="0" borderId="5" xfId="0" applyNumberFormat="1" applyFont="1" applyBorder="1" applyAlignment="1">
      <alignment horizontal="right" vertical="top"/>
    </xf>
    <xf numFmtId="168" fontId="4" fillId="0" borderId="11" xfId="0" applyNumberFormat="1" applyFont="1" applyBorder="1" applyAlignment="1">
      <alignment horizontal="right" vertical="top"/>
    </xf>
    <xf numFmtId="0" fontId="18" fillId="0" borderId="9" xfId="0" applyNumberFormat="1" applyFont="1" applyBorder="1" applyAlignment="1">
      <alignment horizontal="center"/>
    </xf>
    <xf numFmtId="0" fontId="18" fillId="0" borderId="18" xfId="0" applyNumberFormat="1" applyFont="1" applyBorder="1" applyAlignment="1">
      <alignment horizontal="left"/>
    </xf>
    <xf numFmtId="169" fontId="4" fillId="0" borderId="5" xfId="0" applyNumberFormat="1" applyFont="1" applyBorder="1" applyAlignment="1">
      <alignment horizontal="right" vertical="top"/>
    </xf>
    <xf numFmtId="169" fontId="4" fillId="0" borderId="11" xfId="0" applyNumberFormat="1" applyFont="1" applyBorder="1" applyAlignment="1">
      <alignment horizontal="right" vertical="top"/>
    </xf>
    <xf numFmtId="0" fontId="6" fillId="0" borderId="2" xfId="3" applyFont="1" applyBorder="1"/>
    <xf numFmtId="0" fontId="6" fillId="0" borderId="2" xfId="3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6" fillId="0" borderId="0" xfId="3" applyFont="1" applyBorder="1" applyAlignment="1">
      <alignment horizontal="center"/>
    </xf>
    <xf numFmtId="167" fontId="6" fillId="0" borderId="0" xfId="3" applyNumberFormat="1" applyFont="1" applyBorder="1" applyAlignment="1">
      <alignment horizontal="center"/>
    </xf>
    <xf numFmtId="170" fontId="4" fillId="0" borderId="0" xfId="0" applyNumberFormat="1" applyFont="1" applyBorder="1" applyAlignment="1">
      <alignment horizontal="right" vertical="top"/>
    </xf>
    <xf numFmtId="170" fontId="4" fillId="0" borderId="10" xfId="0" applyNumberFormat="1" applyFont="1" applyBorder="1" applyAlignment="1">
      <alignment horizontal="right" vertical="top"/>
    </xf>
    <xf numFmtId="0" fontId="18" fillId="0" borderId="21" xfId="0" applyNumberFormat="1" applyFont="1" applyBorder="1" applyAlignment="1">
      <alignment horizontal="center"/>
    </xf>
    <xf numFmtId="0" fontId="4" fillId="0" borderId="11" xfId="0" applyNumberFormat="1" applyFont="1" applyBorder="1" applyAlignment="1">
      <alignment horizontal="right" vertical="top"/>
    </xf>
    <xf numFmtId="167" fontId="4" fillId="0" borderId="0" xfId="0" applyNumberFormat="1" applyFont="1" applyBorder="1" applyAlignment="1">
      <alignment horizontal="right" vertical="top"/>
    </xf>
    <xf numFmtId="167" fontId="4" fillId="0" borderId="10" xfId="0" applyNumberFormat="1" applyFont="1" applyBorder="1" applyAlignment="1">
      <alignment horizontal="right" vertical="top"/>
    </xf>
    <xf numFmtId="0" fontId="18" fillId="0" borderId="29" xfId="0" applyNumberFormat="1" applyFont="1" applyBorder="1" applyAlignment="1">
      <alignment horizontal="center"/>
    </xf>
    <xf numFmtId="10" fontId="4" fillId="0" borderId="30" xfId="0" applyNumberFormat="1" applyFont="1" applyBorder="1" applyAlignment="1">
      <alignment horizontal="right" vertical="top"/>
    </xf>
    <xf numFmtId="10" fontId="4" fillId="0" borderId="31" xfId="0" applyNumberFormat="1" applyFont="1" applyBorder="1" applyAlignment="1">
      <alignment horizontal="right" vertical="top"/>
    </xf>
    <xf numFmtId="10" fontId="4" fillId="0" borderId="5" xfId="0" applyNumberFormat="1" applyFont="1" applyBorder="1" applyAlignment="1">
      <alignment horizontal="right" vertical="top"/>
    </xf>
    <xf numFmtId="10" fontId="4" fillId="0" borderId="11" xfId="0" applyNumberFormat="1" applyFont="1" applyBorder="1" applyAlignment="1">
      <alignment horizontal="right" vertical="top"/>
    </xf>
    <xf numFmtId="0" fontId="4" fillId="0" borderId="19" xfId="0" applyNumberFormat="1" applyFont="1" applyBorder="1" applyAlignment="1">
      <alignment horizontal="center" vertical="top"/>
    </xf>
    <xf numFmtId="0" fontId="4" fillId="0" borderId="22" xfId="0" applyNumberFormat="1" applyFont="1" applyBorder="1" applyAlignment="1">
      <alignment horizontal="center" vertical="top"/>
    </xf>
    <xf numFmtId="0" fontId="18" fillId="0" borderId="20" xfId="0" applyNumberFormat="1" applyFont="1" applyBorder="1" applyAlignment="1">
      <alignment horizontal="center"/>
    </xf>
    <xf numFmtId="0" fontId="18" fillId="0" borderId="19" xfId="0" applyNumberFormat="1" applyFont="1" applyBorder="1" applyAlignment="1">
      <alignment horizontal="center"/>
    </xf>
    <xf numFmtId="0" fontId="18" fillId="0" borderId="0" xfId="0" applyNumberFormat="1" applyFont="1" applyBorder="1" applyAlignment="1">
      <alignment horizontal="center"/>
    </xf>
    <xf numFmtId="0" fontId="18" fillId="0" borderId="5" xfId="0" applyNumberFormat="1" applyFont="1" applyBorder="1" applyAlignment="1">
      <alignment horizontal="center"/>
    </xf>
    <xf numFmtId="0" fontId="18" fillId="0" borderId="23" xfId="0" applyNumberFormat="1" applyFont="1" applyBorder="1" applyAlignment="1">
      <alignment horizontal="center"/>
    </xf>
    <xf numFmtId="0" fontId="18" fillId="0" borderId="3" xfId="0" applyNumberFormat="1" applyFont="1" applyBorder="1" applyAlignment="1">
      <alignment horizontal="left"/>
    </xf>
    <xf numFmtId="0" fontId="18" fillId="0" borderId="25" xfId="0" applyNumberFormat="1" applyFont="1" applyBorder="1" applyAlignment="1">
      <alignment horizontal="left"/>
    </xf>
    <xf numFmtId="0" fontId="18" fillId="0" borderId="30" xfId="0" applyNumberFormat="1" applyFont="1" applyBorder="1" applyAlignment="1">
      <alignment horizontal="center"/>
    </xf>
    <xf numFmtId="0" fontId="18" fillId="0" borderId="29" xfId="0" applyNumberFormat="1" applyFont="1" applyBorder="1" applyAlignment="1">
      <alignment horizontal="left"/>
    </xf>
    <xf numFmtId="0" fontId="4" fillId="0" borderId="30" xfId="0" applyNumberFormat="1" applyFont="1" applyBorder="1" applyAlignment="1">
      <alignment horizontal="right" vertical="top"/>
    </xf>
    <xf numFmtId="0" fontId="4" fillId="0" borderId="31" xfId="0" applyNumberFormat="1" applyFont="1" applyBorder="1" applyAlignment="1">
      <alignment horizontal="right" vertical="top"/>
    </xf>
    <xf numFmtId="0" fontId="4" fillId="0" borderId="0" xfId="0" quotePrefix="1" applyNumberFormat="1" applyFont="1" applyBorder="1" applyAlignment="1">
      <alignment horizontal="left" vertical="top" wrapText="1"/>
    </xf>
    <xf numFmtId="0" fontId="4" fillId="0" borderId="30" xfId="0" quotePrefix="1" applyNumberFormat="1" applyFont="1" applyBorder="1" applyAlignment="1">
      <alignment horizontal="left" vertical="top"/>
    </xf>
    <xf numFmtId="0" fontId="4" fillId="0" borderId="10" xfId="0" quotePrefix="1" applyNumberFormat="1" applyFont="1" applyBorder="1" applyAlignment="1">
      <alignment horizontal="left" vertical="top" wrapText="1"/>
    </xf>
    <xf numFmtId="0" fontId="4" fillId="0" borderId="31" xfId="0" quotePrefix="1" applyNumberFormat="1" applyFont="1" applyBorder="1" applyAlignment="1">
      <alignment horizontal="left" vertical="top"/>
    </xf>
    <xf numFmtId="0" fontId="18" fillId="0" borderId="20" xfId="0" applyNumberFormat="1" applyFont="1" applyBorder="1" applyAlignment="1">
      <alignment horizontal="left"/>
    </xf>
    <xf numFmtId="0" fontId="18" fillId="0" borderId="24" xfId="0" applyNumberFormat="1" applyFont="1" applyBorder="1" applyAlignment="1">
      <alignment horizontal="left"/>
    </xf>
    <xf numFmtId="0" fontId="18" fillId="0" borderId="23" xfId="0" applyNumberFormat="1" applyFont="1" applyBorder="1" applyAlignment="1">
      <alignment horizontal="left"/>
    </xf>
    <xf numFmtId="167" fontId="18" fillId="0" borderId="3" xfId="0" applyNumberFormat="1" applyFont="1" applyBorder="1" applyAlignment="1">
      <alignment horizontal="right"/>
    </xf>
    <xf numFmtId="167" fontId="18" fillId="0" borderId="12" xfId="0" applyNumberFormat="1" applyFont="1" applyBorder="1" applyAlignment="1">
      <alignment horizontal="right"/>
    </xf>
    <xf numFmtId="2" fontId="18" fillId="0" borderId="26" xfId="0" applyNumberFormat="1" applyFont="1" applyBorder="1" applyAlignment="1">
      <alignment horizontal="right" vertical="top"/>
    </xf>
    <xf numFmtId="2" fontId="18" fillId="0" borderId="27" xfId="0" applyNumberFormat="1" applyFont="1" applyBorder="1" applyAlignment="1">
      <alignment horizontal="right" vertical="top"/>
    </xf>
    <xf numFmtId="167" fontId="4" fillId="0" borderId="19" xfId="0" applyNumberFormat="1" applyFont="1" applyBorder="1" applyAlignment="1">
      <alignment horizontal="right" vertical="top"/>
    </xf>
    <xf numFmtId="167" fontId="4" fillId="0" borderId="22" xfId="0" applyNumberFormat="1" applyFont="1" applyBorder="1" applyAlignment="1">
      <alignment horizontal="right" vertical="top"/>
    </xf>
    <xf numFmtId="0" fontId="18" fillId="0" borderId="23" xfId="0" applyNumberFormat="1" applyFont="1" applyBorder="1" applyAlignment="1">
      <alignment horizontal="center" wrapText="1"/>
    </xf>
    <xf numFmtId="0" fontId="18" fillId="0" borderId="12" xfId="0" applyNumberFormat="1" applyFont="1" applyBorder="1" applyAlignment="1">
      <alignment horizontal="center" wrapText="1"/>
    </xf>
    <xf numFmtId="0" fontId="2" fillId="3" borderId="7" xfId="0" quotePrefix="1" applyNumberFormat="1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18" fillId="0" borderId="1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19" xfId="0" quotePrefix="1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8" fillId="0" borderId="17" xfId="0" quotePrefix="1" applyNumberFormat="1" applyFont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8" fillId="0" borderId="38" xfId="0" quotePrefix="1" applyNumberFormat="1" applyFont="1" applyBorder="1" applyAlignment="1">
      <alignment horizontal="right" vertical="center" textRotation="90" wrapText="1"/>
    </xf>
    <xf numFmtId="0" fontId="0" fillId="0" borderId="19" xfId="0" applyBorder="1" applyAlignment="1">
      <alignment horizontal="right" vertical="center" textRotation="90" wrapText="1"/>
    </xf>
    <xf numFmtId="0" fontId="0" fillId="0" borderId="22" xfId="0" applyBorder="1" applyAlignment="1">
      <alignment horizontal="right" vertical="center" textRotation="90" wrapText="1"/>
    </xf>
    <xf numFmtId="0" fontId="18" fillId="0" borderId="39" xfId="0" applyNumberFormat="1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18" fillId="0" borderId="28" xfId="0" applyNumberFormat="1" applyFont="1" applyBorder="1" applyAlignment="1">
      <alignment horizontal="center"/>
    </xf>
    <xf numFmtId="0" fontId="18" fillId="0" borderId="32" xfId="0" applyNumberFormat="1" applyFont="1" applyBorder="1" applyAlignment="1">
      <alignment horizontal="center"/>
    </xf>
    <xf numFmtId="0" fontId="18" fillId="0" borderId="6" xfId="0" applyNumberFormat="1" applyFont="1" applyBorder="1" applyAlignment="1">
      <alignment horizontal="center"/>
    </xf>
    <xf numFmtId="0" fontId="18" fillId="0" borderId="33" xfId="0" applyNumberFormat="1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18" fillId="0" borderId="35" xfId="0" applyNumberFormat="1" applyFont="1" applyBorder="1" applyAlignment="1">
      <alignment horizontal="center"/>
    </xf>
    <xf numFmtId="0" fontId="0" fillId="0" borderId="36" xfId="0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9" defaultPivotStyle="PivotStyleLight16"/>
  <colors>
    <mruColors>
      <color rgb="FF033BEF"/>
      <color rgb="FF1E0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1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Probabilities for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Optimal Path of Entire Decision Tree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142355895416919"/>
          <c:w val="0.948598130841122"/>
          <c:h val="0.78713128407026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28575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333399"/>
                </a:solidFill>
                <a:prstDash val="solid"/>
              </a:ln>
            </c:spPr>
          </c:marker>
          <c:errBars>
            <c:errDir val="y"/>
            <c:errBarType val="minus"/>
            <c:errValType val="percentage"/>
            <c:noEndCap val="1"/>
            <c:val val="100.0"/>
            <c:spPr>
              <a:ln w="38100">
                <a:solidFill>
                  <a:srgbClr val="333399"/>
                </a:solidFill>
                <a:prstDash val="solid"/>
              </a:ln>
            </c:spPr>
          </c:errBars>
          <c:xVal>
            <c:numRef>
              <c:f>'Probability Chart'!$C$36:$C$39</c:f>
              <c:numCache>
                <c:formatCode>General</c:formatCode>
                <c:ptCount val="4"/>
                <c:pt idx="0">
                  <c:v>2000.0</c:v>
                </c:pt>
                <c:pt idx="1">
                  <c:v>9000.0</c:v>
                </c:pt>
                <c:pt idx="2">
                  <c:v>17400.0</c:v>
                </c:pt>
                <c:pt idx="3">
                  <c:v>27000.0</c:v>
                </c:pt>
              </c:numCache>
            </c:numRef>
          </c:xVal>
          <c:yVal>
            <c:numRef>
              <c:f>'Probability Chart'!$D$36:$D$39</c:f>
              <c:numCache>
                <c:formatCode>[&gt;0.00001]0.0000%;[=0]0.0000%;0.00E+00</c:formatCode>
                <c:ptCount val="4"/>
                <c:pt idx="0">
                  <c:v>0.2</c:v>
                </c:pt>
                <c:pt idx="1">
                  <c:v>0.12</c:v>
                </c:pt>
                <c:pt idx="2">
                  <c:v>0.28</c:v>
                </c:pt>
                <c:pt idx="3">
                  <c:v>0.4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38-406B-BDA0-766298A7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1418416"/>
        <c:axId val="-431597712"/>
      </c:scatterChart>
      <c:valAx>
        <c:axId val="-431418416"/>
        <c:scaling>
          <c:orientation val="minMax"/>
          <c:max val="30000.0"/>
          <c:min val="0.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31597712"/>
        <c:crossesAt val="-1.0E300"/>
        <c:crossBetween val="midCat"/>
        <c:majorUnit val="5000.0"/>
      </c:valAx>
      <c:valAx>
        <c:axId val="-431597712"/>
        <c:scaling>
          <c:orientation val="minMax"/>
          <c:max val="0.4"/>
          <c:min val="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31418416"/>
        <c:crossesAt val="-1.0E300"/>
        <c:crossBetween val="midCat"/>
        <c:majorUnit val="0.05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Cumulative Probabilities for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Optimal Path of Entire Decision Tree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142355895416919"/>
          <c:w val="0.948598130841122"/>
          <c:h val="0.78713128407026"/>
        </c:manualLayout>
      </c:layout>
      <c:scatterChart>
        <c:scatterStyle val="lineMarker"/>
        <c:varyColors val="0"/>
        <c:ser>
          <c:idx val="0"/>
          <c:order val="0"/>
          <c:tx>
            <c:v>Optimal Path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none"/>
          </c:marker>
          <c:xVal>
            <c:numRef>
              <c:f>'Cumulative Chart'!$C$36:$C$45</c:f>
              <c:numCache>
                <c:formatCode>General</c:formatCode>
                <c:ptCount val="10"/>
                <c:pt idx="0" formatCode="&quot;Infinity&quot;">
                  <c:v>.0E299</c:v>
                </c:pt>
                <c:pt idx="1">
                  <c:v>2000.0</c:v>
                </c:pt>
                <c:pt idx="2">
                  <c:v>2000.0</c:v>
                </c:pt>
                <c:pt idx="3">
                  <c:v>9000.0</c:v>
                </c:pt>
                <c:pt idx="4">
                  <c:v>9000.0</c:v>
                </c:pt>
                <c:pt idx="5">
                  <c:v>17400.0</c:v>
                </c:pt>
                <c:pt idx="6">
                  <c:v>17400.0</c:v>
                </c:pt>
                <c:pt idx="7">
                  <c:v>27000.0</c:v>
                </c:pt>
                <c:pt idx="8">
                  <c:v>27000.0</c:v>
                </c:pt>
                <c:pt idx="9" formatCode="&quot;Infinity&quot;">
                  <c:v>1.0E300</c:v>
                </c:pt>
              </c:numCache>
            </c:numRef>
          </c:xVal>
          <c:yVal>
            <c:numRef>
              <c:f>'Cumulative Chart'!$D$36:$D$45</c:f>
              <c:numCache>
                <c:formatCode>[&gt;0.00001]0.0000%;[=0]0.0000%;0.00E+00</c:formatCode>
                <c:ptCount val="10"/>
                <c:pt idx="0">
                  <c:v>0.0</c:v>
                </c:pt>
                <c:pt idx="1">
                  <c:v>0.0</c:v>
                </c:pt>
                <c:pt idx="2">
                  <c:v>0.2</c:v>
                </c:pt>
                <c:pt idx="3">
                  <c:v>0.2</c:v>
                </c:pt>
                <c:pt idx="4">
                  <c:v>0.32</c:v>
                </c:pt>
                <c:pt idx="5">
                  <c:v>0.32</c:v>
                </c:pt>
                <c:pt idx="6">
                  <c:v>0.6</c:v>
                </c:pt>
                <c:pt idx="7">
                  <c:v>0.6</c:v>
                </c:pt>
                <c:pt idx="8">
                  <c:v>1</c:v>
                </c:pt>
                <c:pt idx="9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0B-4121-B33D-81CB4DD48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1863952"/>
        <c:axId val="-431861904"/>
      </c:scatterChart>
      <c:valAx>
        <c:axId val="-431863952"/>
        <c:scaling>
          <c:orientation val="minMax"/>
          <c:max val="30000.0"/>
          <c:min val="0.0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31861904"/>
        <c:crossesAt val="-1.0E300"/>
        <c:crossBetween val="midCat"/>
        <c:majorUnit val="5000.0"/>
      </c:valAx>
      <c:valAx>
        <c:axId val="-431861904"/>
        <c:scaling>
          <c:orientation val="minMax"/>
          <c:max val="1.01"/>
          <c:min val="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Cumulative Probability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31863952"/>
        <c:crossesAt val="-1.0E300"/>
        <c:crossBetween val="midCat"/>
        <c:majorUnit val="0.2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Sensitivity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Probability of FDA approval (B1)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948598130841122"/>
          <c:h val="0.734150514839491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'Sensitivity B1'!$C$36:$C$46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0.68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</c:v>
                </c:pt>
                <c:pt idx="7">
                  <c:v>0.88</c:v>
                </c:pt>
                <c:pt idx="8">
                  <c:v>0.92</c:v>
                </c:pt>
                <c:pt idx="9">
                  <c:v>0.96</c:v>
                </c:pt>
                <c:pt idx="10">
                  <c:v>1.0</c:v>
                </c:pt>
              </c:numCache>
            </c:numRef>
          </c:xVal>
          <c:yVal>
            <c:numRef>
              <c:f>'Sensitivity B1'!$E$36:$E$46</c:f>
              <c:numCache>
                <c:formatCode>General</c:formatCode>
                <c:ptCount val="11"/>
                <c:pt idx="0">
                  <c:v>13364.0</c:v>
                </c:pt>
                <c:pt idx="1">
                  <c:v>14121.6</c:v>
                </c:pt>
                <c:pt idx="2">
                  <c:v>14879.2</c:v>
                </c:pt>
                <c:pt idx="3">
                  <c:v>15636.8</c:v>
                </c:pt>
                <c:pt idx="4">
                  <c:v>16394.4</c:v>
                </c:pt>
                <c:pt idx="5">
                  <c:v>17152.0</c:v>
                </c:pt>
                <c:pt idx="6">
                  <c:v>17909.6</c:v>
                </c:pt>
                <c:pt idx="7">
                  <c:v>18667.2</c:v>
                </c:pt>
                <c:pt idx="8">
                  <c:v>19424.8</c:v>
                </c:pt>
                <c:pt idx="9">
                  <c:v>20182.4</c:v>
                </c:pt>
                <c:pt idx="10">
                  <c:v>20940.0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77F-46B5-A4A3-070BBCF39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8891920"/>
        <c:axId val="-518678704"/>
      </c:scatterChart>
      <c:valAx>
        <c:axId val="-518891920"/>
        <c:scaling>
          <c:orientation val="minMax"/>
          <c:max val="1.05"/>
          <c:min val="0.55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 of FDA approval (B1)</a:t>
                </a:r>
              </a:p>
            </c:rich>
          </c:tx>
          <c:layout>
            <c:manualLayout>
              <c:xMode val="edge"/>
              <c:yMode val="edge"/>
              <c:x val="0.371378504672897"/>
              <c:y val="0.92383000201897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518678704"/>
        <c:crossesAt val="-1.0E300"/>
        <c:crossBetween val="midCat"/>
        <c:majorUnit val="0.05"/>
      </c:valAx>
      <c:valAx>
        <c:axId val="-518678704"/>
        <c:scaling>
          <c:orientation val="minMax"/>
          <c:max val="22000.0"/>
          <c:min val="13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518891920"/>
        <c:crossesAt val="-1.0E300"/>
        <c:crossBetween val="midCat"/>
        <c:majorUnit val="1000.0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Sensitivity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Phase  2 Investments (B3)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948598130841122"/>
          <c:h val="0.708509489198466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'Sensitivity B3'!$C$36:$C$46</c:f>
              <c:numCache>
                <c:formatCode>"$"#,##0</c:formatCode>
                <c:ptCount val="11"/>
                <c:pt idx="0">
                  <c:v>-4.16333634234434E-14</c:v>
                </c:pt>
                <c:pt idx="1">
                  <c:v>25</c:v>
                </c:pt>
                <c:pt idx="2">
                  <c:v>499.9999999999999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2250.0</c:v>
                </c:pt>
                <c:pt idx="10">
                  <c:v>2500.0</c:v>
                </c:pt>
              </c:numCache>
            </c:numRef>
          </c:xVal>
          <c:yVal>
            <c:numRef>
              <c:f>'Sensitivity B3'!$E$36:$E$46</c:f>
              <c:numCache>
                <c:formatCode>General</c:formatCode>
                <c:ptCount val="11"/>
                <c:pt idx="0">
                  <c:v>15152.0</c:v>
                </c:pt>
                <c:pt idx="1">
                  <c:v>15402.0</c:v>
                </c:pt>
                <c:pt idx="2">
                  <c:v>15652.0</c:v>
                </c:pt>
                <c:pt idx="3">
                  <c:v>15902.0</c:v>
                </c:pt>
                <c:pt idx="4">
                  <c:v>16152.0</c:v>
                </c:pt>
                <c:pt idx="5">
                  <c:v>16402.0</c:v>
                </c:pt>
                <c:pt idx="6">
                  <c:v>16652.0</c:v>
                </c:pt>
                <c:pt idx="7">
                  <c:v>16902.0</c:v>
                </c:pt>
                <c:pt idx="8">
                  <c:v>17152.0</c:v>
                </c:pt>
                <c:pt idx="9">
                  <c:v>17402.0</c:v>
                </c:pt>
                <c:pt idx="10">
                  <c:v>17652.0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0F-4D2A-9B2B-BB9E17E70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1267056"/>
        <c:axId val="-431263936"/>
      </c:scatterChart>
      <c:valAx>
        <c:axId val="-431267056"/>
        <c:scaling>
          <c:orientation val="minMax"/>
          <c:max val="3000.0"/>
          <c:min val="-500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Phase  2 Investments (B3)</a:t>
                </a:r>
              </a:p>
            </c:rich>
          </c:tx>
          <c:layout>
            <c:manualLayout>
              <c:xMode val="edge"/>
              <c:yMode val="edge"/>
              <c:x val="0.395046728971963"/>
              <c:y val="0.92383000201897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31263936"/>
        <c:crossesAt val="-1.0E300"/>
        <c:crossBetween val="midCat"/>
        <c:majorUnit val="500.0"/>
      </c:valAx>
      <c:valAx>
        <c:axId val="-431263936"/>
        <c:scaling>
          <c:orientation val="minMax"/>
          <c:max val="18000.0"/>
          <c:min val="15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31267056"/>
        <c:crossesAt val="-1.0E300"/>
        <c:crossBetween val="midCat"/>
        <c:majorUnit val="500.0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Sensitivity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Production and Marketing  costs (B4)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948598130841122"/>
          <c:h val="0.708509489198466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'Sensitivity B4'!$C$36:$C$46</c:f>
              <c:numCache>
                <c:formatCode>"$"#,##0</c:formatCode>
                <c:ptCount val="11"/>
                <c:pt idx="0">
                  <c:v>-2.08166817117217E-14</c:v>
                </c:pt>
                <c:pt idx="1">
                  <c:v>125</c:v>
                </c:pt>
                <c:pt idx="2">
                  <c:v>25</c:v>
                </c:pt>
                <c:pt idx="3">
                  <c:v>375.0</c:v>
                </c:pt>
                <c:pt idx="4">
                  <c:v>500.0</c:v>
                </c:pt>
                <c:pt idx="5">
                  <c:v>625.0</c:v>
                </c:pt>
                <c:pt idx="6">
                  <c:v>750.0</c:v>
                </c:pt>
                <c:pt idx="7">
                  <c:v>875.0</c:v>
                </c:pt>
                <c:pt idx="8">
                  <c:v>1000.0</c:v>
                </c:pt>
                <c:pt idx="9">
                  <c:v>1125.0</c:v>
                </c:pt>
                <c:pt idx="10">
                  <c:v>1250.0</c:v>
                </c:pt>
              </c:numCache>
            </c:numRef>
          </c:xVal>
          <c:yVal>
            <c:numRef>
              <c:f>'Sensitivity B4'!$E$36:$E$46</c:f>
              <c:numCache>
                <c:formatCode>General</c:formatCode>
                <c:ptCount val="11"/>
                <c:pt idx="0">
                  <c:v>16352.0</c:v>
                </c:pt>
                <c:pt idx="1">
                  <c:v>16452.0</c:v>
                </c:pt>
                <c:pt idx="2">
                  <c:v>16552.0</c:v>
                </c:pt>
                <c:pt idx="3">
                  <c:v>16652.0</c:v>
                </c:pt>
                <c:pt idx="4">
                  <c:v>16752.0</c:v>
                </c:pt>
                <c:pt idx="5">
                  <c:v>16852.0</c:v>
                </c:pt>
                <c:pt idx="6">
                  <c:v>16952.0</c:v>
                </c:pt>
                <c:pt idx="7">
                  <c:v>17052.0</c:v>
                </c:pt>
                <c:pt idx="8">
                  <c:v>17152.0</c:v>
                </c:pt>
                <c:pt idx="9">
                  <c:v>17252.0</c:v>
                </c:pt>
                <c:pt idx="10">
                  <c:v>17352.0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9CF-4455-8CD9-6F92226EA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2860080"/>
        <c:axId val="-648291296"/>
      </c:scatterChart>
      <c:valAx>
        <c:axId val="-512860080"/>
        <c:scaling>
          <c:orientation val="minMax"/>
          <c:max val="1400.0"/>
          <c:min val="-200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Production and Marketing  costs (B4)</a:t>
                </a:r>
              </a:p>
            </c:rich>
          </c:tx>
          <c:layout>
            <c:manualLayout>
              <c:xMode val="edge"/>
              <c:yMode val="edge"/>
              <c:x val="0.352184487453087"/>
              <c:y val="0.92383000201897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648291296"/>
        <c:crossesAt val="-1.0E300"/>
        <c:crossBetween val="midCat"/>
        <c:majorUnit val="200.0"/>
      </c:valAx>
      <c:valAx>
        <c:axId val="-648291296"/>
        <c:scaling>
          <c:orientation val="minMax"/>
          <c:max val="17400.0"/>
          <c:min val="162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512860080"/>
        <c:crossesAt val="-1.0E300"/>
        <c:crossBetween val="midCat"/>
        <c:majorUnit val="200.0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Sensitivity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Unit Margin (B5)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948598130841122"/>
          <c:h val="0.740560771249747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'Sensitivity B5'!$C$36:$C$46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xVal>
          <c:yVal>
            <c:numRef>
              <c:f>'Sensitivity B5'!$E$36:$E$46</c:f>
              <c:numCache>
                <c:formatCode>General</c:formatCode>
                <c:ptCount val="11"/>
                <c:pt idx="0">
                  <c:v>13564.0</c:v>
                </c:pt>
                <c:pt idx="1">
                  <c:v>14281.6</c:v>
                </c:pt>
                <c:pt idx="2">
                  <c:v>14999.2</c:v>
                </c:pt>
                <c:pt idx="3">
                  <c:v>15716.8</c:v>
                </c:pt>
                <c:pt idx="4">
                  <c:v>16434.4</c:v>
                </c:pt>
                <c:pt idx="5">
                  <c:v>17152.0</c:v>
                </c:pt>
                <c:pt idx="6">
                  <c:v>17869.6</c:v>
                </c:pt>
                <c:pt idx="7">
                  <c:v>18587.2</c:v>
                </c:pt>
                <c:pt idx="8">
                  <c:v>19304.8</c:v>
                </c:pt>
                <c:pt idx="9">
                  <c:v>20022.4</c:v>
                </c:pt>
                <c:pt idx="10">
                  <c:v>20740.0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61-4460-A0A9-91C7D31AD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47442688"/>
        <c:axId val="-647994928"/>
      </c:scatterChart>
      <c:valAx>
        <c:axId val="-647442688"/>
        <c:scaling>
          <c:orientation val="minMax"/>
          <c:max val="32.0"/>
          <c:min val="16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Unit Margin (B5)</a:t>
                </a:r>
              </a:p>
            </c:rich>
          </c:tx>
          <c:layout>
            <c:manualLayout>
              <c:xMode val="edge"/>
              <c:yMode val="edge"/>
              <c:x val="0.429912245198322"/>
              <c:y val="0.92383000201897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647994928"/>
        <c:crossesAt val="-1.0E300"/>
        <c:crossBetween val="midCat"/>
        <c:majorUnit val="2.0"/>
      </c:valAx>
      <c:valAx>
        <c:axId val="-647994928"/>
        <c:scaling>
          <c:orientation val="minMax"/>
          <c:max val="21000.0"/>
          <c:min val="13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647442688"/>
        <c:crossesAt val="-1.0E300"/>
        <c:crossBetween val="midCat"/>
        <c:majorUnit val="1000.0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Sensitivity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 </a:t>
            </a:r>
            <a:endParaRPr lang="en-US"/>
          </a:p>
        </c:rich>
      </c:tx>
      <c:layout/>
      <c:overlay val="0"/>
    </c:title>
    <c:autoTitleDeleted val="0"/>
    <c:view3D>
      <c:rotX val="22"/>
      <c:rotY val="20"/>
      <c:rAngAx val="0"/>
      <c:perspective val="40"/>
    </c:view3D>
    <c:floor>
      <c:thickness val="0"/>
      <c:spPr>
        <a:noFill/>
      </c:spPr>
    </c:floor>
    <c:sideWall>
      <c:thickness val="0"/>
      <c:spPr>
        <a:noFill/>
      </c:spPr>
    </c:sideWall>
    <c:backWall>
      <c:thickness val="0"/>
      <c:spPr>
        <a:noFill/>
      </c:spPr>
    </c:backWall>
    <c:plotArea>
      <c:layout/>
      <c:surface3DChart>
        <c:wireframe val="0"/>
        <c:ser>
          <c:idx val="0"/>
          <c:order val="0"/>
          <c:tx>
            <c:strRef>
              <c:f>'Sensitivity B5, B1'!$C$48</c:f>
              <c:strCache>
                <c:ptCount val="1"/>
                <c:pt idx="0">
                  <c:v>0.60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B1'!$D$48:$N$48</c:f>
              <c:numCache>
                <c:formatCode>General</c:formatCode>
                <c:ptCount val="11"/>
                <c:pt idx="0">
                  <c:v>10673.0</c:v>
                </c:pt>
                <c:pt idx="1">
                  <c:v>11211.2</c:v>
                </c:pt>
                <c:pt idx="2">
                  <c:v>11749.4</c:v>
                </c:pt>
                <c:pt idx="3">
                  <c:v>12287.6</c:v>
                </c:pt>
                <c:pt idx="4">
                  <c:v>12825.8</c:v>
                </c:pt>
                <c:pt idx="5">
                  <c:v>13364.0</c:v>
                </c:pt>
                <c:pt idx="6">
                  <c:v>13902.2</c:v>
                </c:pt>
                <c:pt idx="7">
                  <c:v>14440.4</c:v>
                </c:pt>
                <c:pt idx="8">
                  <c:v>14978.6</c:v>
                </c:pt>
                <c:pt idx="9">
                  <c:v>15516.8</c:v>
                </c:pt>
                <c:pt idx="10">
                  <c:v>16055.0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1C4-49FD-A7DC-99D6FC947F95}"/>
            </c:ext>
          </c:extLst>
        </c:ser>
        <c:ser>
          <c:idx val="1"/>
          <c:order val="1"/>
          <c:tx>
            <c:strRef>
              <c:f>'Sensitivity B5, B1'!$C$49</c:f>
              <c:strCache>
                <c:ptCount val="1"/>
                <c:pt idx="0">
                  <c:v>0.64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B1'!$D$49:$N$49</c:f>
              <c:numCache>
                <c:formatCode>General</c:formatCode>
                <c:ptCount val="11"/>
                <c:pt idx="0">
                  <c:v>11251.2</c:v>
                </c:pt>
                <c:pt idx="1">
                  <c:v>11825.28</c:v>
                </c:pt>
                <c:pt idx="2">
                  <c:v>12399.36</c:v>
                </c:pt>
                <c:pt idx="3">
                  <c:v>12973.44</c:v>
                </c:pt>
                <c:pt idx="4">
                  <c:v>13547.52</c:v>
                </c:pt>
                <c:pt idx="5">
                  <c:v>14121.6</c:v>
                </c:pt>
                <c:pt idx="6">
                  <c:v>14695.68</c:v>
                </c:pt>
                <c:pt idx="7">
                  <c:v>15269.76</c:v>
                </c:pt>
                <c:pt idx="8">
                  <c:v>15843.84</c:v>
                </c:pt>
                <c:pt idx="9">
                  <c:v>16417.92</c:v>
                </c:pt>
                <c:pt idx="10">
                  <c:v>16992.0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1C4-49FD-A7DC-99D6FC947F95}"/>
            </c:ext>
          </c:extLst>
        </c:ser>
        <c:ser>
          <c:idx val="2"/>
          <c:order val="2"/>
          <c:tx>
            <c:strRef>
              <c:f>'Sensitivity B5, B1'!$C$50</c:f>
              <c:strCache>
                <c:ptCount val="1"/>
                <c:pt idx="0">
                  <c:v>0.68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B1'!$D$50:$N$50</c:f>
              <c:numCache>
                <c:formatCode>General</c:formatCode>
                <c:ptCount val="11"/>
                <c:pt idx="0">
                  <c:v>11829.4</c:v>
                </c:pt>
                <c:pt idx="1">
                  <c:v>12439.36</c:v>
                </c:pt>
                <c:pt idx="2">
                  <c:v>13049.32</c:v>
                </c:pt>
                <c:pt idx="3">
                  <c:v>13659.28</c:v>
                </c:pt>
                <c:pt idx="4">
                  <c:v>14269.24</c:v>
                </c:pt>
                <c:pt idx="5">
                  <c:v>14879.2</c:v>
                </c:pt>
                <c:pt idx="6">
                  <c:v>15489.16</c:v>
                </c:pt>
                <c:pt idx="7">
                  <c:v>16099.12</c:v>
                </c:pt>
                <c:pt idx="8">
                  <c:v>16709.08</c:v>
                </c:pt>
                <c:pt idx="9">
                  <c:v>17319.04</c:v>
                </c:pt>
                <c:pt idx="10">
                  <c:v>17929.0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1C4-49FD-A7DC-99D6FC947F95}"/>
            </c:ext>
          </c:extLst>
        </c:ser>
        <c:ser>
          <c:idx val="3"/>
          <c:order val="3"/>
          <c:tx>
            <c:strRef>
              <c:f>'Sensitivity B5, B1'!$C$51</c:f>
              <c:strCache>
                <c:ptCount val="1"/>
                <c:pt idx="0">
                  <c:v>0.72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B1'!$D$51:$N$51</c:f>
              <c:numCache>
                <c:formatCode>General</c:formatCode>
                <c:ptCount val="11"/>
                <c:pt idx="0">
                  <c:v>12407.6</c:v>
                </c:pt>
                <c:pt idx="1">
                  <c:v>13053.44</c:v>
                </c:pt>
                <c:pt idx="2">
                  <c:v>13699.28</c:v>
                </c:pt>
                <c:pt idx="3">
                  <c:v>14345.12</c:v>
                </c:pt>
                <c:pt idx="4">
                  <c:v>14990.96</c:v>
                </c:pt>
                <c:pt idx="5">
                  <c:v>15636.8</c:v>
                </c:pt>
                <c:pt idx="6">
                  <c:v>16282.64</c:v>
                </c:pt>
                <c:pt idx="7">
                  <c:v>16928.48</c:v>
                </c:pt>
                <c:pt idx="8">
                  <c:v>17574.32</c:v>
                </c:pt>
                <c:pt idx="9">
                  <c:v>18220.16</c:v>
                </c:pt>
                <c:pt idx="10">
                  <c:v>18866.0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1C4-49FD-A7DC-99D6FC947F95}"/>
            </c:ext>
          </c:extLst>
        </c:ser>
        <c:ser>
          <c:idx val="4"/>
          <c:order val="4"/>
          <c:tx>
            <c:strRef>
              <c:f>'Sensitivity B5, B1'!$C$52</c:f>
              <c:strCache>
                <c:ptCount val="1"/>
                <c:pt idx="0">
                  <c:v>0.76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B1'!$D$52:$N$52</c:f>
              <c:numCache>
                <c:formatCode>General</c:formatCode>
                <c:ptCount val="11"/>
                <c:pt idx="0">
                  <c:v>12985.8</c:v>
                </c:pt>
                <c:pt idx="1">
                  <c:v>13667.52</c:v>
                </c:pt>
                <c:pt idx="2">
                  <c:v>14349.24</c:v>
                </c:pt>
                <c:pt idx="3">
                  <c:v>15030.96</c:v>
                </c:pt>
                <c:pt idx="4">
                  <c:v>15712.68</c:v>
                </c:pt>
                <c:pt idx="5">
                  <c:v>16394.4</c:v>
                </c:pt>
                <c:pt idx="6">
                  <c:v>17076.12</c:v>
                </c:pt>
                <c:pt idx="7">
                  <c:v>17757.84</c:v>
                </c:pt>
                <c:pt idx="8">
                  <c:v>18439.56</c:v>
                </c:pt>
                <c:pt idx="9">
                  <c:v>19121.28</c:v>
                </c:pt>
                <c:pt idx="10">
                  <c:v>19803.0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1C4-49FD-A7DC-99D6FC947F95}"/>
            </c:ext>
          </c:extLst>
        </c:ser>
        <c:ser>
          <c:idx val="5"/>
          <c:order val="5"/>
          <c:tx>
            <c:strRef>
              <c:f>'Sensitivity B5, B1'!$C$53</c:f>
              <c:strCache>
                <c:ptCount val="1"/>
                <c:pt idx="0">
                  <c:v>0.80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B1'!$D$53:$N$53</c:f>
              <c:numCache>
                <c:formatCode>General</c:formatCode>
                <c:ptCount val="11"/>
                <c:pt idx="0">
                  <c:v>13564.0</c:v>
                </c:pt>
                <c:pt idx="1">
                  <c:v>14281.6</c:v>
                </c:pt>
                <c:pt idx="2">
                  <c:v>14999.2</c:v>
                </c:pt>
                <c:pt idx="3">
                  <c:v>15716.8</c:v>
                </c:pt>
                <c:pt idx="4">
                  <c:v>16434.4</c:v>
                </c:pt>
                <c:pt idx="5">
                  <c:v>17152.0</c:v>
                </c:pt>
                <c:pt idx="6">
                  <c:v>17869.6</c:v>
                </c:pt>
                <c:pt idx="7">
                  <c:v>18587.2</c:v>
                </c:pt>
                <c:pt idx="8">
                  <c:v>19304.8</c:v>
                </c:pt>
                <c:pt idx="9">
                  <c:v>20022.4</c:v>
                </c:pt>
                <c:pt idx="10">
                  <c:v>20740.0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1C4-49FD-A7DC-99D6FC947F95}"/>
            </c:ext>
          </c:extLst>
        </c:ser>
        <c:ser>
          <c:idx val="6"/>
          <c:order val="6"/>
          <c:tx>
            <c:strRef>
              <c:f>'Sensitivity B5, B1'!$C$54</c:f>
              <c:strCache>
                <c:ptCount val="1"/>
                <c:pt idx="0">
                  <c:v>0.84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B1'!$D$54:$N$54</c:f>
              <c:numCache>
                <c:formatCode>General</c:formatCode>
                <c:ptCount val="11"/>
                <c:pt idx="0">
                  <c:v>14142.2</c:v>
                </c:pt>
                <c:pt idx="1">
                  <c:v>14895.68</c:v>
                </c:pt>
                <c:pt idx="2">
                  <c:v>15649.16</c:v>
                </c:pt>
                <c:pt idx="3">
                  <c:v>16402.64</c:v>
                </c:pt>
                <c:pt idx="4">
                  <c:v>17156.12</c:v>
                </c:pt>
                <c:pt idx="5">
                  <c:v>17909.6</c:v>
                </c:pt>
                <c:pt idx="6">
                  <c:v>18663.08</c:v>
                </c:pt>
                <c:pt idx="7">
                  <c:v>19416.56</c:v>
                </c:pt>
                <c:pt idx="8">
                  <c:v>20170.04</c:v>
                </c:pt>
                <c:pt idx="9">
                  <c:v>20923.52</c:v>
                </c:pt>
                <c:pt idx="10">
                  <c:v>21677.0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1C4-49FD-A7DC-99D6FC947F95}"/>
            </c:ext>
          </c:extLst>
        </c:ser>
        <c:ser>
          <c:idx val="7"/>
          <c:order val="7"/>
          <c:tx>
            <c:strRef>
              <c:f>'Sensitivity B5, B1'!$C$55</c:f>
              <c:strCache>
                <c:ptCount val="1"/>
                <c:pt idx="0">
                  <c:v>0.88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B1'!$D$55:$N$55</c:f>
              <c:numCache>
                <c:formatCode>General</c:formatCode>
                <c:ptCount val="11"/>
                <c:pt idx="0">
                  <c:v>14720.4</c:v>
                </c:pt>
                <c:pt idx="1">
                  <c:v>15509.76</c:v>
                </c:pt>
                <c:pt idx="2">
                  <c:v>16299.12</c:v>
                </c:pt>
                <c:pt idx="3">
                  <c:v>17088.48</c:v>
                </c:pt>
                <c:pt idx="4">
                  <c:v>17877.84</c:v>
                </c:pt>
                <c:pt idx="5">
                  <c:v>18667.2</c:v>
                </c:pt>
                <c:pt idx="6">
                  <c:v>19456.56</c:v>
                </c:pt>
                <c:pt idx="7">
                  <c:v>20245.92</c:v>
                </c:pt>
                <c:pt idx="8">
                  <c:v>21035.28</c:v>
                </c:pt>
                <c:pt idx="9">
                  <c:v>21824.64</c:v>
                </c:pt>
                <c:pt idx="10">
                  <c:v>22614.0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1C4-49FD-A7DC-99D6FC947F95}"/>
            </c:ext>
          </c:extLst>
        </c:ser>
        <c:ser>
          <c:idx val="8"/>
          <c:order val="8"/>
          <c:tx>
            <c:strRef>
              <c:f>'Sensitivity B5, B1'!$C$56</c:f>
              <c:strCache>
                <c:ptCount val="1"/>
                <c:pt idx="0">
                  <c:v>0.92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B1'!$D$56:$N$56</c:f>
              <c:numCache>
                <c:formatCode>General</c:formatCode>
                <c:ptCount val="11"/>
                <c:pt idx="0">
                  <c:v>15298.6</c:v>
                </c:pt>
                <c:pt idx="1">
                  <c:v>16123.84</c:v>
                </c:pt>
                <c:pt idx="2">
                  <c:v>16949.08</c:v>
                </c:pt>
                <c:pt idx="3">
                  <c:v>17774.32</c:v>
                </c:pt>
                <c:pt idx="4">
                  <c:v>18599.56</c:v>
                </c:pt>
                <c:pt idx="5">
                  <c:v>19424.8</c:v>
                </c:pt>
                <c:pt idx="6">
                  <c:v>20250.04</c:v>
                </c:pt>
                <c:pt idx="7">
                  <c:v>21075.28</c:v>
                </c:pt>
                <c:pt idx="8">
                  <c:v>21900.52</c:v>
                </c:pt>
                <c:pt idx="9">
                  <c:v>22725.76</c:v>
                </c:pt>
                <c:pt idx="10">
                  <c:v>23551.0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71C4-49FD-A7DC-99D6FC947F95}"/>
            </c:ext>
          </c:extLst>
        </c:ser>
        <c:ser>
          <c:idx val="9"/>
          <c:order val="9"/>
          <c:tx>
            <c:strRef>
              <c:f>'Sensitivity B5, B1'!$C$57</c:f>
              <c:strCache>
                <c:ptCount val="1"/>
                <c:pt idx="0">
                  <c:v>0.96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B1'!$D$57:$N$57</c:f>
              <c:numCache>
                <c:formatCode>General</c:formatCode>
                <c:ptCount val="11"/>
                <c:pt idx="0">
                  <c:v>15876.8</c:v>
                </c:pt>
                <c:pt idx="1">
                  <c:v>16737.92</c:v>
                </c:pt>
                <c:pt idx="2">
                  <c:v>17599.04</c:v>
                </c:pt>
                <c:pt idx="3">
                  <c:v>18460.16</c:v>
                </c:pt>
                <c:pt idx="4">
                  <c:v>19321.28</c:v>
                </c:pt>
                <c:pt idx="5">
                  <c:v>20182.4</c:v>
                </c:pt>
                <c:pt idx="6">
                  <c:v>21043.52</c:v>
                </c:pt>
                <c:pt idx="7">
                  <c:v>21904.64</c:v>
                </c:pt>
                <c:pt idx="8">
                  <c:v>22765.76</c:v>
                </c:pt>
                <c:pt idx="9">
                  <c:v>23626.88</c:v>
                </c:pt>
                <c:pt idx="10">
                  <c:v>24488.0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1C4-49FD-A7DC-99D6FC947F95}"/>
            </c:ext>
          </c:extLst>
        </c:ser>
        <c:ser>
          <c:idx val="10"/>
          <c:order val="10"/>
          <c:tx>
            <c:strRef>
              <c:f>'Sensitivity B5, B1'!$C$58</c:f>
              <c:strCache>
                <c:ptCount val="1"/>
                <c:pt idx="0">
                  <c:v>1.00</c:v>
                </c:pt>
              </c:strCache>
            </c:strRef>
          </c:tx>
          <c:cat>
            <c:numRef>
              <c:f>'Sensitivity B5, B1'!$D$47:$N$47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cat>
          <c:val>
            <c:numRef>
              <c:f>'Sensitivity B5, B1'!$D$58:$N$58</c:f>
              <c:numCache>
                <c:formatCode>General</c:formatCode>
                <c:ptCount val="11"/>
                <c:pt idx="0">
                  <c:v>16455.0</c:v>
                </c:pt>
                <c:pt idx="1">
                  <c:v>17352.0</c:v>
                </c:pt>
                <c:pt idx="2">
                  <c:v>18249.0</c:v>
                </c:pt>
                <c:pt idx="3">
                  <c:v>19146.0</c:v>
                </c:pt>
                <c:pt idx="4">
                  <c:v>20043.0</c:v>
                </c:pt>
                <c:pt idx="5">
                  <c:v>20940.0</c:v>
                </c:pt>
                <c:pt idx="6">
                  <c:v>21837.0</c:v>
                </c:pt>
                <c:pt idx="7">
                  <c:v>22734.0</c:v>
                </c:pt>
                <c:pt idx="8">
                  <c:v>23631.0</c:v>
                </c:pt>
                <c:pt idx="9">
                  <c:v>24528.0</c:v>
                </c:pt>
                <c:pt idx="10">
                  <c:v>25425.0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71C4-49FD-A7DC-99D6FC947F95}"/>
            </c:ext>
          </c:extLst>
        </c:ser>
        <c:bandFmts>
          <c:bandFmt>
            <c:idx val="0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1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2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3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4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5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6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  <c:bandFmt>
            <c:idx val="7"/>
            <c:spPr>
              <a:solidFill>
                <a:srgbClr val="3366FF"/>
              </a:solidFill>
              <a:ln>
                <a:solidFill>
                  <a:srgbClr val="C0C0C0"/>
                </a:solidFill>
                <a:prstDash val="solid"/>
              </a:ln>
            </c:spPr>
          </c:bandFmt>
        </c:bandFmts>
        <c:axId val="-431584944"/>
        <c:axId val="-431581824"/>
        <c:axId val="-431578432"/>
      </c:surface3DChart>
      <c:catAx>
        <c:axId val="-431584944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Unit Margin (B5)</a:t>
                </a:r>
              </a:p>
            </c:rich>
          </c:tx>
          <c:layout/>
          <c:overlay val="0"/>
        </c:title>
        <c:numFmt formatCode="&quot;$&quot;#,##0" sourceLinked="1"/>
        <c:majorTickMark val="none"/>
        <c:minorTickMark val="none"/>
        <c:tickLblPos val="nextTo"/>
        <c:spPr>
          <a:ln>
            <a:solidFill>
              <a:srgbClr val="C0C0C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-431581824"/>
        <c:crosses val="min"/>
        <c:auto val="1"/>
        <c:lblAlgn val="ctr"/>
        <c:lblOffset val="100"/>
        <c:noMultiLvlLbl val="0"/>
      </c:catAx>
      <c:valAx>
        <c:axId val="-431581824"/>
        <c:scaling>
          <c:orientation val="minMax"/>
          <c:max val="26000.0"/>
          <c:min val="10000.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C0C0C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-431584944"/>
        <c:crosses val="autoZero"/>
        <c:crossBetween val="midCat"/>
        <c:majorUnit val="2000.0"/>
      </c:valAx>
      <c:serAx>
        <c:axId val="-431578432"/>
        <c:scaling>
          <c:orientation val="minMax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 of FDA approval (B1)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C0C0C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-431581824"/>
        <c:crosses val="min"/>
      </c:ser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Strategy Region for Node 'Decision' 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0.0257009345794393"/>
          <c:y val="0.0792906178489703"/>
          <c:w val="0.796580138347192"/>
          <c:h val="0.859462152471216"/>
        </c:manualLayout>
      </c:layout>
      <c:scatterChart>
        <c:scatterStyle val="lineMarker"/>
        <c:varyColors val="0"/>
        <c:ser>
          <c:idx val="0"/>
          <c:order val="0"/>
          <c:tx>
            <c:v>Phase 1 Trials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Region B5, B1'!$B$47:$B$167</c:f>
              <c:numCache>
                <c:formatCode>"$"#,##0</c:formatCode>
                <c:ptCount val="121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  <c:pt idx="5">
                  <c:v>18.0</c:v>
                </c:pt>
                <c:pt idx="6">
                  <c:v>18.0</c:v>
                </c:pt>
                <c:pt idx="7">
                  <c:v>18.0</c:v>
                </c:pt>
                <c:pt idx="8">
                  <c:v>18.0</c:v>
                </c:pt>
                <c:pt idx="9">
                  <c:v>18.0</c:v>
                </c:pt>
                <c:pt idx="10">
                  <c:v>18.0</c:v>
                </c:pt>
                <c:pt idx="11">
                  <c:v>19.2</c:v>
                </c:pt>
                <c:pt idx="12">
                  <c:v>19.2</c:v>
                </c:pt>
                <c:pt idx="13">
                  <c:v>19.2</c:v>
                </c:pt>
                <c:pt idx="14">
                  <c:v>19.2</c:v>
                </c:pt>
                <c:pt idx="15">
                  <c:v>19.2</c:v>
                </c:pt>
                <c:pt idx="16">
                  <c:v>19.2</c:v>
                </c:pt>
                <c:pt idx="17">
                  <c:v>19.2</c:v>
                </c:pt>
                <c:pt idx="18">
                  <c:v>19.2</c:v>
                </c:pt>
                <c:pt idx="19">
                  <c:v>19.2</c:v>
                </c:pt>
                <c:pt idx="20">
                  <c:v>19.2</c:v>
                </c:pt>
                <c:pt idx="21">
                  <c:v>19.2</c:v>
                </c:pt>
                <c:pt idx="22">
                  <c:v>20.4</c:v>
                </c:pt>
                <c:pt idx="23">
                  <c:v>20.4</c:v>
                </c:pt>
                <c:pt idx="24">
                  <c:v>20.4</c:v>
                </c:pt>
                <c:pt idx="25">
                  <c:v>20.4</c:v>
                </c:pt>
                <c:pt idx="26">
                  <c:v>20.4</c:v>
                </c:pt>
                <c:pt idx="27">
                  <c:v>20.4</c:v>
                </c:pt>
                <c:pt idx="28">
                  <c:v>20.4</c:v>
                </c:pt>
                <c:pt idx="29">
                  <c:v>20.4</c:v>
                </c:pt>
                <c:pt idx="30">
                  <c:v>20.4</c:v>
                </c:pt>
                <c:pt idx="31">
                  <c:v>20.4</c:v>
                </c:pt>
                <c:pt idx="32">
                  <c:v>20.4</c:v>
                </c:pt>
                <c:pt idx="33">
                  <c:v>21.6</c:v>
                </c:pt>
                <c:pt idx="34">
                  <c:v>21.6</c:v>
                </c:pt>
                <c:pt idx="35">
                  <c:v>21.6</c:v>
                </c:pt>
                <c:pt idx="36">
                  <c:v>21.6</c:v>
                </c:pt>
                <c:pt idx="37">
                  <c:v>21.6</c:v>
                </c:pt>
                <c:pt idx="38">
                  <c:v>21.6</c:v>
                </c:pt>
                <c:pt idx="39">
                  <c:v>21.6</c:v>
                </c:pt>
                <c:pt idx="40">
                  <c:v>21.6</c:v>
                </c:pt>
                <c:pt idx="41">
                  <c:v>21.6</c:v>
                </c:pt>
                <c:pt idx="42">
                  <c:v>21.6</c:v>
                </c:pt>
                <c:pt idx="43">
                  <c:v>21.6</c:v>
                </c:pt>
                <c:pt idx="44">
                  <c:v>22.8</c:v>
                </c:pt>
                <c:pt idx="45">
                  <c:v>22.8</c:v>
                </c:pt>
                <c:pt idx="46">
                  <c:v>22.8</c:v>
                </c:pt>
                <c:pt idx="47">
                  <c:v>22.8</c:v>
                </c:pt>
                <c:pt idx="48">
                  <c:v>22.8</c:v>
                </c:pt>
                <c:pt idx="49">
                  <c:v>22.8</c:v>
                </c:pt>
                <c:pt idx="50">
                  <c:v>22.8</c:v>
                </c:pt>
                <c:pt idx="51">
                  <c:v>22.8</c:v>
                </c:pt>
                <c:pt idx="52">
                  <c:v>22.8</c:v>
                </c:pt>
                <c:pt idx="53">
                  <c:v>22.8</c:v>
                </c:pt>
                <c:pt idx="54">
                  <c:v>22.8</c:v>
                </c:pt>
                <c:pt idx="55">
                  <c:v>24.0</c:v>
                </c:pt>
                <c:pt idx="56">
                  <c:v>24.0</c:v>
                </c:pt>
                <c:pt idx="57">
                  <c:v>24.0</c:v>
                </c:pt>
                <c:pt idx="58">
                  <c:v>24.0</c:v>
                </c:pt>
                <c:pt idx="59">
                  <c:v>24.0</c:v>
                </c:pt>
                <c:pt idx="60">
                  <c:v>24.0</c:v>
                </c:pt>
                <c:pt idx="61">
                  <c:v>24.0</c:v>
                </c:pt>
                <c:pt idx="62">
                  <c:v>24.0</c:v>
                </c:pt>
                <c:pt idx="63">
                  <c:v>24.0</c:v>
                </c:pt>
                <c:pt idx="64">
                  <c:v>24.0</c:v>
                </c:pt>
                <c:pt idx="65">
                  <c:v>24.0</c:v>
                </c:pt>
                <c:pt idx="66">
                  <c:v>25.2</c:v>
                </c:pt>
                <c:pt idx="67">
                  <c:v>25.2</c:v>
                </c:pt>
                <c:pt idx="68">
                  <c:v>25.2</c:v>
                </c:pt>
                <c:pt idx="69">
                  <c:v>25.2</c:v>
                </c:pt>
                <c:pt idx="70">
                  <c:v>25.2</c:v>
                </c:pt>
                <c:pt idx="71">
                  <c:v>25.2</c:v>
                </c:pt>
                <c:pt idx="72">
                  <c:v>25.2</c:v>
                </c:pt>
                <c:pt idx="73">
                  <c:v>25.2</c:v>
                </c:pt>
                <c:pt idx="74">
                  <c:v>25.2</c:v>
                </c:pt>
                <c:pt idx="75">
                  <c:v>25.2</c:v>
                </c:pt>
                <c:pt idx="76">
                  <c:v>25.2</c:v>
                </c:pt>
                <c:pt idx="77">
                  <c:v>26.4</c:v>
                </c:pt>
                <c:pt idx="78">
                  <c:v>26.4</c:v>
                </c:pt>
                <c:pt idx="79">
                  <c:v>26.4</c:v>
                </c:pt>
                <c:pt idx="80">
                  <c:v>26.4</c:v>
                </c:pt>
                <c:pt idx="81">
                  <c:v>26.4</c:v>
                </c:pt>
                <c:pt idx="82">
                  <c:v>26.4</c:v>
                </c:pt>
                <c:pt idx="83">
                  <c:v>26.4</c:v>
                </c:pt>
                <c:pt idx="84">
                  <c:v>26.4</c:v>
                </c:pt>
                <c:pt idx="85">
                  <c:v>26.4</c:v>
                </c:pt>
                <c:pt idx="86">
                  <c:v>26.4</c:v>
                </c:pt>
                <c:pt idx="87">
                  <c:v>26.4</c:v>
                </c:pt>
                <c:pt idx="88">
                  <c:v>27.6</c:v>
                </c:pt>
                <c:pt idx="89">
                  <c:v>27.6</c:v>
                </c:pt>
                <c:pt idx="90">
                  <c:v>27.6</c:v>
                </c:pt>
                <c:pt idx="91">
                  <c:v>27.6</c:v>
                </c:pt>
                <c:pt idx="92">
                  <c:v>27.6</c:v>
                </c:pt>
                <c:pt idx="93">
                  <c:v>27.6</c:v>
                </c:pt>
                <c:pt idx="94">
                  <c:v>27.6</c:v>
                </c:pt>
                <c:pt idx="95">
                  <c:v>27.6</c:v>
                </c:pt>
                <c:pt idx="96">
                  <c:v>27.6</c:v>
                </c:pt>
                <c:pt idx="97">
                  <c:v>27.6</c:v>
                </c:pt>
                <c:pt idx="98">
                  <c:v>27.6</c:v>
                </c:pt>
                <c:pt idx="99">
                  <c:v>28.8</c:v>
                </c:pt>
                <c:pt idx="100">
                  <c:v>28.8</c:v>
                </c:pt>
                <c:pt idx="101">
                  <c:v>28.8</c:v>
                </c:pt>
                <c:pt idx="102">
                  <c:v>28.8</c:v>
                </c:pt>
                <c:pt idx="103">
                  <c:v>28.8</c:v>
                </c:pt>
                <c:pt idx="104">
                  <c:v>28.8</c:v>
                </c:pt>
                <c:pt idx="105">
                  <c:v>28.8</c:v>
                </c:pt>
                <c:pt idx="106">
                  <c:v>28.8</c:v>
                </c:pt>
                <c:pt idx="107">
                  <c:v>28.8</c:v>
                </c:pt>
                <c:pt idx="108">
                  <c:v>28.8</c:v>
                </c:pt>
                <c:pt idx="109">
                  <c:v>28.8</c:v>
                </c:pt>
                <c:pt idx="110">
                  <c:v>30.0</c:v>
                </c:pt>
                <c:pt idx="111">
                  <c:v>30.0</c:v>
                </c:pt>
                <c:pt idx="112">
                  <c:v>30.0</c:v>
                </c:pt>
                <c:pt idx="113">
                  <c:v>30.0</c:v>
                </c:pt>
                <c:pt idx="114">
                  <c:v>30.0</c:v>
                </c:pt>
                <c:pt idx="115">
                  <c:v>30.0</c:v>
                </c:pt>
                <c:pt idx="116">
                  <c:v>30.0</c:v>
                </c:pt>
                <c:pt idx="117">
                  <c:v>30.0</c:v>
                </c:pt>
                <c:pt idx="118">
                  <c:v>30.0</c:v>
                </c:pt>
                <c:pt idx="119">
                  <c:v>30.0</c:v>
                </c:pt>
                <c:pt idx="120">
                  <c:v>30.0</c:v>
                </c:pt>
              </c:numCache>
            </c:numRef>
          </c:xVal>
          <c:yVal>
            <c:numRef>
              <c:f>'Strategy Region B5, B1'!$C$47:$C$167</c:f>
              <c:numCache>
                <c:formatCode>General</c:formatCode>
                <c:ptCount val="121"/>
                <c:pt idx="0">
                  <c:v>0.6</c:v>
                </c:pt>
                <c:pt idx="1">
                  <c:v>0.64</c:v>
                </c:pt>
                <c:pt idx="2">
                  <c:v>0.68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</c:v>
                </c:pt>
                <c:pt idx="7">
                  <c:v>0.88</c:v>
                </c:pt>
                <c:pt idx="8">
                  <c:v>0.92</c:v>
                </c:pt>
                <c:pt idx="9">
                  <c:v>0.96</c:v>
                </c:pt>
                <c:pt idx="10">
                  <c:v>1.0</c:v>
                </c:pt>
                <c:pt idx="11">
                  <c:v>0.6</c:v>
                </c:pt>
                <c:pt idx="12">
                  <c:v>0.64</c:v>
                </c:pt>
                <c:pt idx="13">
                  <c:v>0.68</c:v>
                </c:pt>
                <c:pt idx="14">
                  <c:v>0.72</c:v>
                </c:pt>
                <c:pt idx="15">
                  <c:v>0.76</c:v>
                </c:pt>
                <c:pt idx="16">
                  <c:v>0.8</c:v>
                </c:pt>
                <c:pt idx="17">
                  <c:v>0.84</c:v>
                </c:pt>
                <c:pt idx="18">
                  <c:v>0.88</c:v>
                </c:pt>
                <c:pt idx="19">
                  <c:v>0.92</c:v>
                </c:pt>
                <c:pt idx="20">
                  <c:v>0.96</c:v>
                </c:pt>
                <c:pt idx="21">
                  <c:v>1.0</c:v>
                </c:pt>
                <c:pt idx="22">
                  <c:v>0.6</c:v>
                </c:pt>
                <c:pt idx="23">
                  <c:v>0.64</c:v>
                </c:pt>
                <c:pt idx="24">
                  <c:v>0.68</c:v>
                </c:pt>
                <c:pt idx="25">
                  <c:v>0.72</c:v>
                </c:pt>
                <c:pt idx="26">
                  <c:v>0.76</c:v>
                </c:pt>
                <c:pt idx="27">
                  <c:v>0.8</c:v>
                </c:pt>
                <c:pt idx="28">
                  <c:v>0.84</c:v>
                </c:pt>
                <c:pt idx="29">
                  <c:v>0.88</c:v>
                </c:pt>
                <c:pt idx="30">
                  <c:v>0.92</c:v>
                </c:pt>
                <c:pt idx="31">
                  <c:v>0.96</c:v>
                </c:pt>
                <c:pt idx="32">
                  <c:v>1.0</c:v>
                </c:pt>
                <c:pt idx="33">
                  <c:v>0.6</c:v>
                </c:pt>
                <c:pt idx="34">
                  <c:v>0.64</c:v>
                </c:pt>
                <c:pt idx="35">
                  <c:v>0.68</c:v>
                </c:pt>
                <c:pt idx="36">
                  <c:v>0.72</c:v>
                </c:pt>
                <c:pt idx="37">
                  <c:v>0.76</c:v>
                </c:pt>
                <c:pt idx="38">
                  <c:v>0.8</c:v>
                </c:pt>
                <c:pt idx="39">
                  <c:v>0.84</c:v>
                </c:pt>
                <c:pt idx="40">
                  <c:v>0.88</c:v>
                </c:pt>
                <c:pt idx="41">
                  <c:v>0.92</c:v>
                </c:pt>
                <c:pt idx="42">
                  <c:v>0.96</c:v>
                </c:pt>
                <c:pt idx="43">
                  <c:v>1.0</c:v>
                </c:pt>
                <c:pt idx="44">
                  <c:v>0.6</c:v>
                </c:pt>
                <c:pt idx="45">
                  <c:v>0.64</c:v>
                </c:pt>
                <c:pt idx="46">
                  <c:v>0.68</c:v>
                </c:pt>
                <c:pt idx="47">
                  <c:v>0.72</c:v>
                </c:pt>
                <c:pt idx="48">
                  <c:v>0.76</c:v>
                </c:pt>
                <c:pt idx="49">
                  <c:v>0.8</c:v>
                </c:pt>
                <c:pt idx="50">
                  <c:v>0.84</c:v>
                </c:pt>
                <c:pt idx="51">
                  <c:v>0.88</c:v>
                </c:pt>
                <c:pt idx="52">
                  <c:v>0.92</c:v>
                </c:pt>
                <c:pt idx="53">
                  <c:v>0.96</c:v>
                </c:pt>
                <c:pt idx="54">
                  <c:v>1.0</c:v>
                </c:pt>
                <c:pt idx="55">
                  <c:v>0.6</c:v>
                </c:pt>
                <c:pt idx="56">
                  <c:v>0.64</c:v>
                </c:pt>
                <c:pt idx="57">
                  <c:v>0.68</c:v>
                </c:pt>
                <c:pt idx="58">
                  <c:v>0.72</c:v>
                </c:pt>
                <c:pt idx="59">
                  <c:v>0.76</c:v>
                </c:pt>
                <c:pt idx="60">
                  <c:v>0.8</c:v>
                </c:pt>
                <c:pt idx="61">
                  <c:v>0.84</c:v>
                </c:pt>
                <c:pt idx="62">
                  <c:v>0.88</c:v>
                </c:pt>
                <c:pt idx="63">
                  <c:v>0.92</c:v>
                </c:pt>
                <c:pt idx="64">
                  <c:v>0.96</c:v>
                </c:pt>
                <c:pt idx="65">
                  <c:v>1.0</c:v>
                </c:pt>
                <c:pt idx="66">
                  <c:v>0.6</c:v>
                </c:pt>
                <c:pt idx="67">
                  <c:v>0.64</c:v>
                </c:pt>
                <c:pt idx="68">
                  <c:v>0.68</c:v>
                </c:pt>
                <c:pt idx="69">
                  <c:v>0.72</c:v>
                </c:pt>
                <c:pt idx="70">
                  <c:v>0.76</c:v>
                </c:pt>
                <c:pt idx="71">
                  <c:v>0.8</c:v>
                </c:pt>
                <c:pt idx="72">
                  <c:v>0.84</c:v>
                </c:pt>
                <c:pt idx="73">
                  <c:v>0.88</c:v>
                </c:pt>
                <c:pt idx="74">
                  <c:v>0.92</c:v>
                </c:pt>
                <c:pt idx="75">
                  <c:v>0.96</c:v>
                </c:pt>
                <c:pt idx="76">
                  <c:v>1.0</c:v>
                </c:pt>
                <c:pt idx="77">
                  <c:v>0.6</c:v>
                </c:pt>
                <c:pt idx="78">
                  <c:v>0.64</c:v>
                </c:pt>
                <c:pt idx="79">
                  <c:v>0.68</c:v>
                </c:pt>
                <c:pt idx="80">
                  <c:v>0.72</c:v>
                </c:pt>
                <c:pt idx="81">
                  <c:v>0.76</c:v>
                </c:pt>
                <c:pt idx="82">
                  <c:v>0.8</c:v>
                </c:pt>
                <c:pt idx="83">
                  <c:v>0.84</c:v>
                </c:pt>
                <c:pt idx="84">
                  <c:v>0.88</c:v>
                </c:pt>
                <c:pt idx="85">
                  <c:v>0.92</c:v>
                </c:pt>
                <c:pt idx="86">
                  <c:v>0.96</c:v>
                </c:pt>
                <c:pt idx="87">
                  <c:v>1.0</c:v>
                </c:pt>
                <c:pt idx="88">
                  <c:v>0.6</c:v>
                </c:pt>
                <c:pt idx="89">
                  <c:v>0.64</c:v>
                </c:pt>
                <c:pt idx="90">
                  <c:v>0.68</c:v>
                </c:pt>
                <c:pt idx="91">
                  <c:v>0.72</c:v>
                </c:pt>
                <c:pt idx="92">
                  <c:v>0.76</c:v>
                </c:pt>
                <c:pt idx="93">
                  <c:v>0.8</c:v>
                </c:pt>
                <c:pt idx="94">
                  <c:v>0.84</c:v>
                </c:pt>
                <c:pt idx="95">
                  <c:v>0.88</c:v>
                </c:pt>
                <c:pt idx="96">
                  <c:v>0.92</c:v>
                </c:pt>
                <c:pt idx="97">
                  <c:v>0.96</c:v>
                </c:pt>
                <c:pt idx="98">
                  <c:v>1.0</c:v>
                </c:pt>
                <c:pt idx="99">
                  <c:v>0.6</c:v>
                </c:pt>
                <c:pt idx="100">
                  <c:v>0.64</c:v>
                </c:pt>
                <c:pt idx="101">
                  <c:v>0.68</c:v>
                </c:pt>
                <c:pt idx="102">
                  <c:v>0.72</c:v>
                </c:pt>
                <c:pt idx="103">
                  <c:v>0.76</c:v>
                </c:pt>
                <c:pt idx="104">
                  <c:v>0.8</c:v>
                </c:pt>
                <c:pt idx="105">
                  <c:v>0.84</c:v>
                </c:pt>
                <c:pt idx="106">
                  <c:v>0.88</c:v>
                </c:pt>
                <c:pt idx="107">
                  <c:v>0.92</c:v>
                </c:pt>
                <c:pt idx="108">
                  <c:v>0.96</c:v>
                </c:pt>
                <c:pt idx="109">
                  <c:v>1.0</c:v>
                </c:pt>
                <c:pt idx="110">
                  <c:v>0.6</c:v>
                </c:pt>
                <c:pt idx="111">
                  <c:v>0.64</c:v>
                </c:pt>
                <c:pt idx="112">
                  <c:v>0.68</c:v>
                </c:pt>
                <c:pt idx="113">
                  <c:v>0.72</c:v>
                </c:pt>
                <c:pt idx="114">
                  <c:v>0.76</c:v>
                </c:pt>
                <c:pt idx="115">
                  <c:v>0.8</c:v>
                </c:pt>
                <c:pt idx="116">
                  <c:v>0.84</c:v>
                </c:pt>
                <c:pt idx="117">
                  <c:v>0.88</c:v>
                </c:pt>
                <c:pt idx="118">
                  <c:v>0.92</c:v>
                </c:pt>
                <c:pt idx="119">
                  <c:v>0.96</c:v>
                </c:pt>
                <c:pt idx="120">
                  <c:v>1.0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EAC-4277-98B7-A18D089DC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1943184"/>
        <c:axId val="-511931584"/>
      </c:scatterChart>
      <c:valAx>
        <c:axId val="-511943184"/>
        <c:scaling>
          <c:orientation val="minMax"/>
          <c:max val="30.0"/>
          <c:min val="18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Unit Margin (B5)</a:t>
                </a:r>
              </a:p>
            </c:rich>
          </c:tx>
          <c:layout>
            <c:manualLayout>
              <c:xMode val="edge"/>
              <c:yMode val="edge"/>
              <c:x val="0.353903340937523"/>
              <c:y val="0.94561775887853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511931584"/>
        <c:crossesAt val="-1.0E300"/>
        <c:crossBetween val="midCat"/>
        <c:majorUnit val="2.0"/>
      </c:valAx>
      <c:valAx>
        <c:axId val="-511931584"/>
        <c:scaling>
          <c:orientation val="minMax"/>
          <c:max val="1.0"/>
          <c:min val="0.55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 of FDA approval (B1)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511943184"/>
        <c:crossesAt val="-1.0E300"/>
        <c:crossBetween val="midCat"/>
        <c:majorUnit val="0.05"/>
      </c:valAx>
    </c:plotArea>
    <c:legend>
      <c:legendPos val="r"/>
      <c:layout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Strategy Region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Probability of FDA approval (B1) </a:t>
            </a:r>
            <a:endParaRPr lang="en-US"/>
          </a:p>
        </c:rich>
      </c:tx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761039259695342"/>
          <c:h val="0.734150514839491"/>
        </c:manualLayout>
      </c:layout>
      <c:scatterChart>
        <c:scatterStyle val="lineMarker"/>
        <c:varyColors val="0"/>
        <c:ser>
          <c:idx val="0"/>
          <c:order val="0"/>
          <c:tx>
            <c:v>Phase 1 Trials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B1'!$C$36:$C$46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0.68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</c:v>
                </c:pt>
                <c:pt idx="7">
                  <c:v>0.88</c:v>
                </c:pt>
                <c:pt idx="8">
                  <c:v>0.92</c:v>
                </c:pt>
                <c:pt idx="9">
                  <c:v>0.96</c:v>
                </c:pt>
                <c:pt idx="10">
                  <c:v>1.0</c:v>
                </c:pt>
              </c:numCache>
            </c:numRef>
          </c:xVal>
          <c:yVal>
            <c:numRef>
              <c:f>'Strategy B1'!$E$36:$E$46</c:f>
              <c:numCache>
                <c:formatCode>General</c:formatCode>
                <c:ptCount val="11"/>
                <c:pt idx="0">
                  <c:v>13364.0</c:v>
                </c:pt>
                <c:pt idx="1">
                  <c:v>14121.6</c:v>
                </c:pt>
                <c:pt idx="2">
                  <c:v>14879.2</c:v>
                </c:pt>
                <c:pt idx="3">
                  <c:v>15636.8</c:v>
                </c:pt>
                <c:pt idx="4">
                  <c:v>16394.4</c:v>
                </c:pt>
                <c:pt idx="5">
                  <c:v>17152.0</c:v>
                </c:pt>
                <c:pt idx="6">
                  <c:v>17909.6</c:v>
                </c:pt>
                <c:pt idx="7">
                  <c:v>18667.2</c:v>
                </c:pt>
                <c:pt idx="8">
                  <c:v>19424.8</c:v>
                </c:pt>
                <c:pt idx="9">
                  <c:v>20182.4</c:v>
                </c:pt>
                <c:pt idx="10">
                  <c:v>20940.0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F98-4E83-B1AE-D4902BF3DD09}"/>
            </c:ext>
          </c:extLst>
        </c:ser>
        <c:ser>
          <c:idx val="1"/>
          <c:order val="1"/>
          <c:tx>
            <c:v>No Trials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'Strategy B1'!$C$36:$C$46</c:f>
              <c:numCache>
                <c:formatCode>General</c:formatCode>
                <c:ptCount val="11"/>
                <c:pt idx="0">
                  <c:v>0.6</c:v>
                </c:pt>
                <c:pt idx="1">
                  <c:v>0.64</c:v>
                </c:pt>
                <c:pt idx="2">
                  <c:v>0.68</c:v>
                </c:pt>
                <c:pt idx="3">
                  <c:v>0.72</c:v>
                </c:pt>
                <c:pt idx="4">
                  <c:v>0.76</c:v>
                </c:pt>
                <c:pt idx="5">
                  <c:v>0.8</c:v>
                </c:pt>
                <c:pt idx="6">
                  <c:v>0.84</c:v>
                </c:pt>
                <c:pt idx="7">
                  <c:v>0.88</c:v>
                </c:pt>
                <c:pt idx="8">
                  <c:v>0.92</c:v>
                </c:pt>
                <c:pt idx="9">
                  <c:v>0.96</c:v>
                </c:pt>
                <c:pt idx="10">
                  <c:v>1.0</c:v>
                </c:pt>
              </c:numCache>
            </c:numRef>
          </c:xVal>
          <c:yVal>
            <c:numRef>
              <c:f>'Strategy B1'!$G$36:$G$46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F98-4E83-B1AE-D4902BF3D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61968448"/>
        <c:axId val="-461965328"/>
      </c:scatterChart>
      <c:valAx>
        <c:axId val="-461968448"/>
        <c:scaling>
          <c:orientation val="minMax"/>
          <c:max val="1.05"/>
          <c:min val="0.55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Probability of FDA approval (B1)</a:t>
                </a:r>
              </a:p>
            </c:rich>
          </c:tx>
          <c:layout>
            <c:manualLayout>
              <c:xMode val="edge"/>
              <c:yMode val="edge"/>
              <c:x val="0.277598977113842"/>
              <c:y val="0.92383000201897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61965328"/>
        <c:crossesAt val="-1.0E300"/>
        <c:crossBetween val="midCat"/>
        <c:majorUnit val="0.05"/>
      </c:valAx>
      <c:valAx>
        <c:axId val="-461965328"/>
        <c:scaling>
          <c:orientation val="minMax"/>
          <c:max val="25000.0"/>
          <c:min val="-5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61968448"/>
        <c:crossesAt val="-1.0E300"/>
        <c:crossBetween val="midCat"/>
        <c:majorUnit val="5000.0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Strategy Region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Unit Margin (B5) </a:t>
            </a:r>
            <a:endParaRPr lang="en-US"/>
          </a:p>
        </c:rich>
      </c:tx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761039259695342"/>
          <c:h val="0.740560771249747"/>
        </c:manualLayout>
      </c:layout>
      <c:scatterChart>
        <c:scatterStyle val="lineMarker"/>
        <c:varyColors val="0"/>
        <c:ser>
          <c:idx val="0"/>
          <c:order val="0"/>
          <c:tx>
            <c:v>Phase 1 Trials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B5'!$C$36:$C$46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xVal>
          <c:yVal>
            <c:numRef>
              <c:f>'Strategy B5'!$E$36:$E$46</c:f>
              <c:numCache>
                <c:formatCode>General</c:formatCode>
                <c:ptCount val="11"/>
                <c:pt idx="0">
                  <c:v>13564.0</c:v>
                </c:pt>
                <c:pt idx="1">
                  <c:v>14281.6</c:v>
                </c:pt>
                <c:pt idx="2">
                  <c:v>14999.2</c:v>
                </c:pt>
                <c:pt idx="3">
                  <c:v>15716.8</c:v>
                </c:pt>
                <c:pt idx="4">
                  <c:v>16434.4</c:v>
                </c:pt>
                <c:pt idx="5">
                  <c:v>17152.0</c:v>
                </c:pt>
                <c:pt idx="6">
                  <c:v>17869.6</c:v>
                </c:pt>
                <c:pt idx="7">
                  <c:v>18587.2</c:v>
                </c:pt>
                <c:pt idx="8">
                  <c:v>19304.8</c:v>
                </c:pt>
                <c:pt idx="9">
                  <c:v>20022.4</c:v>
                </c:pt>
                <c:pt idx="10">
                  <c:v>20740.0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019-4F78-9BFF-B3F51C38DE00}"/>
            </c:ext>
          </c:extLst>
        </c:ser>
        <c:ser>
          <c:idx val="1"/>
          <c:order val="1"/>
          <c:tx>
            <c:v>No Trials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'Strategy B5'!$C$36:$C$46</c:f>
              <c:numCache>
                <c:formatCode>"$"#,##0</c:formatCode>
                <c:ptCount val="11"/>
                <c:pt idx="0">
                  <c:v>18.0</c:v>
                </c:pt>
                <c:pt idx="1">
                  <c:v>19.2</c:v>
                </c:pt>
                <c:pt idx="2">
                  <c:v>20.4</c:v>
                </c:pt>
                <c:pt idx="3">
                  <c:v>21.6</c:v>
                </c:pt>
                <c:pt idx="4">
                  <c:v>22.8</c:v>
                </c:pt>
                <c:pt idx="5">
                  <c:v>24.0</c:v>
                </c:pt>
                <c:pt idx="6">
                  <c:v>25.2</c:v>
                </c:pt>
                <c:pt idx="7">
                  <c:v>26.4</c:v>
                </c:pt>
                <c:pt idx="8">
                  <c:v>27.6</c:v>
                </c:pt>
                <c:pt idx="9">
                  <c:v>28.8</c:v>
                </c:pt>
                <c:pt idx="10">
                  <c:v>30.0</c:v>
                </c:pt>
              </c:numCache>
            </c:numRef>
          </c:xVal>
          <c:yVal>
            <c:numRef>
              <c:f>'Strategy B5'!$G$36:$G$46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019-4F78-9BFF-B3F51C38D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1167152"/>
        <c:axId val="-431164448"/>
      </c:scatterChart>
      <c:valAx>
        <c:axId val="-431167152"/>
        <c:scaling>
          <c:orientation val="minMax"/>
          <c:max val="32.0"/>
          <c:min val="16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Unit Margin (B5)</a:t>
                </a:r>
              </a:p>
            </c:rich>
          </c:tx>
          <c:layout>
            <c:manualLayout>
              <c:xMode val="edge"/>
              <c:yMode val="edge"/>
              <c:x val="0.336132901611598"/>
              <c:y val="0.92383000201897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31164448"/>
        <c:crossesAt val="-1.0E300"/>
        <c:crossBetween val="midCat"/>
        <c:majorUnit val="2.0"/>
      </c:valAx>
      <c:valAx>
        <c:axId val="-431164448"/>
        <c:scaling>
          <c:orientation val="minMax"/>
          <c:max val="25000.0"/>
          <c:min val="-5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31167152"/>
        <c:crossesAt val="-1.0E300"/>
        <c:crossBetween val="midCat"/>
        <c:majorUnit val="5000.0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Strategy Region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Phase  2 Investments (B3) </a:t>
            </a:r>
            <a:endParaRPr lang="en-US"/>
          </a:p>
        </c:rich>
      </c:tx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761039259695342"/>
          <c:h val="0.708509489198466"/>
        </c:manualLayout>
      </c:layout>
      <c:scatterChart>
        <c:scatterStyle val="lineMarker"/>
        <c:varyColors val="0"/>
        <c:ser>
          <c:idx val="0"/>
          <c:order val="0"/>
          <c:tx>
            <c:v>Phase 1 Trials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B3'!$C$36:$C$46</c:f>
              <c:numCache>
                <c:formatCode>"$"#,##0</c:formatCode>
                <c:ptCount val="11"/>
                <c:pt idx="0">
                  <c:v>-4.16333634234434E-14</c:v>
                </c:pt>
                <c:pt idx="1">
                  <c:v>25</c:v>
                </c:pt>
                <c:pt idx="2">
                  <c:v>499.9999999999999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2250.0</c:v>
                </c:pt>
                <c:pt idx="10">
                  <c:v>2500.0</c:v>
                </c:pt>
              </c:numCache>
            </c:numRef>
          </c:xVal>
          <c:yVal>
            <c:numRef>
              <c:f>'Strategy B3'!$E$36:$E$46</c:f>
              <c:numCache>
                <c:formatCode>General</c:formatCode>
                <c:ptCount val="11"/>
                <c:pt idx="0">
                  <c:v>15152.0</c:v>
                </c:pt>
                <c:pt idx="1">
                  <c:v>15402.0</c:v>
                </c:pt>
                <c:pt idx="2">
                  <c:v>15652.0</c:v>
                </c:pt>
                <c:pt idx="3">
                  <c:v>15902.0</c:v>
                </c:pt>
                <c:pt idx="4">
                  <c:v>16152.0</c:v>
                </c:pt>
                <c:pt idx="5">
                  <c:v>16402.0</c:v>
                </c:pt>
                <c:pt idx="6">
                  <c:v>16652.0</c:v>
                </c:pt>
                <c:pt idx="7">
                  <c:v>16902.0</c:v>
                </c:pt>
                <c:pt idx="8">
                  <c:v>17152.0</c:v>
                </c:pt>
                <c:pt idx="9">
                  <c:v>17402.0</c:v>
                </c:pt>
                <c:pt idx="10">
                  <c:v>17652.0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61-469D-84E2-EFA20323F5E9}"/>
            </c:ext>
          </c:extLst>
        </c:ser>
        <c:ser>
          <c:idx val="1"/>
          <c:order val="1"/>
          <c:tx>
            <c:v>No Trials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'Strategy B3'!$C$36:$C$46</c:f>
              <c:numCache>
                <c:formatCode>"$"#,##0</c:formatCode>
                <c:ptCount val="11"/>
                <c:pt idx="0">
                  <c:v>-4.16333634234434E-14</c:v>
                </c:pt>
                <c:pt idx="1">
                  <c:v>25</c:v>
                </c:pt>
                <c:pt idx="2">
                  <c:v>499.9999999999999</c:v>
                </c:pt>
                <c:pt idx="3">
                  <c:v>750.0</c:v>
                </c:pt>
                <c:pt idx="4">
                  <c:v>1000.0</c:v>
                </c:pt>
                <c:pt idx="5">
                  <c:v>1250.0</c:v>
                </c:pt>
                <c:pt idx="6">
                  <c:v>1500.0</c:v>
                </c:pt>
                <c:pt idx="7">
                  <c:v>1750.0</c:v>
                </c:pt>
                <c:pt idx="8">
                  <c:v>2000.0</c:v>
                </c:pt>
                <c:pt idx="9">
                  <c:v>2250.0</c:v>
                </c:pt>
                <c:pt idx="10">
                  <c:v>2500.0</c:v>
                </c:pt>
              </c:numCache>
            </c:numRef>
          </c:xVal>
          <c:yVal>
            <c:numRef>
              <c:f>'Strategy B3'!$G$36:$G$46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61-469D-84E2-EFA20323F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61833600"/>
        <c:axId val="-461830480"/>
      </c:scatterChart>
      <c:valAx>
        <c:axId val="-461833600"/>
        <c:scaling>
          <c:orientation val="minMax"/>
          <c:max val="3000.0"/>
          <c:min val="-500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Phase  2 Investments (B3)</a:t>
                </a:r>
              </a:p>
            </c:rich>
          </c:tx>
          <c:layout>
            <c:manualLayout>
              <c:xMode val="edge"/>
              <c:yMode val="edge"/>
              <c:x val="0.301267201412908"/>
              <c:y val="0.92383000201897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61830480"/>
        <c:crossesAt val="-1.0E300"/>
        <c:crossBetween val="midCat"/>
        <c:majorUnit val="500.0"/>
      </c:valAx>
      <c:valAx>
        <c:axId val="-461830480"/>
        <c:scaling>
          <c:orientation val="minMax"/>
          <c:max val="20000.0"/>
          <c:min val="-2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61833600"/>
        <c:crossesAt val="-1.0E300"/>
        <c:crossBetween val="midCat"/>
        <c:majorUnit val="2000.0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Strategy Region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Node 'Decision' (B38)
With Variation of Production and Marketing  costs (B4) </a:t>
            </a:r>
            <a:endParaRPr lang="en-US"/>
          </a:p>
        </c:rich>
      </c:tx>
      <c:overlay val="0"/>
    </c:title>
    <c:autoTitleDeleted val="0"/>
    <c:plotArea>
      <c:layout>
        <c:manualLayout>
          <c:xMode val="edge"/>
          <c:yMode val="edge"/>
          <c:x val="0.0257009345794393"/>
          <c:y val="0.173653846153846"/>
          <c:w val="0.761039259695342"/>
          <c:h val="0.708509489198466"/>
        </c:manualLayout>
      </c:layout>
      <c:scatterChart>
        <c:scatterStyle val="lineMarker"/>
        <c:varyColors val="0"/>
        <c:ser>
          <c:idx val="0"/>
          <c:order val="0"/>
          <c:tx>
            <c:v>Phase 1 Trials</c:v>
          </c:tx>
          <c:spPr>
            <a:ln w="25400">
              <a:solidFill>
                <a:srgbClr val="333399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'Strategy B4'!$C$36:$C$46</c:f>
              <c:numCache>
                <c:formatCode>"$"#,##0</c:formatCode>
                <c:ptCount val="11"/>
                <c:pt idx="0">
                  <c:v>-2.08166817117217E-14</c:v>
                </c:pt>
                <c:pt idx="1">
                  <c:v>125</c:v>
                </c:pt>
                <c:pt idx="2">
                  <c:v>25</c:v>
                </c:pt>
                <c:pt idx="3">
                  <c:v>375.0</c:v>
                </c:pt>
                <c:pt idx="4">
                  <c:v>500.0</c:v>
                </c:pt>
                <c:pt idx="5">
                  <c:v>625.0</c:v>
                </c:pt>
                <c:pt idx="6">
                  <c:v>750.0</c:v>
                </c:pt>
                <c:pt idx="7">
                  <c:v>875.0</c:v>
                </c:pt>
                <c:pt idx="8">
                  <c:v>1000.0</c:v>
                </c:pt>
                <c:pt idx="9">
                  <c:v>1125.0</c:v>
                </c:pt>
                <c:pt idx="10">
                  <c:v>1250.0</c:v>
                </c:pt>
              </c:numCache>
            </c:numRef>
          </c:xVal>
          <c:yVal>
            <c:numRef>
              <c:f>'Strategy B4'!$E$36:$E$46</c:f>
              <c:numCache>
                <c:formatCode>General</c:formatCode>
                <c:ptCount val="11"/>
                <c:pt idx="0">
                  <c:v>16352.0</c:v>
                </c:pt>
                <c:pt idx="1">
                  <c:v>16452.0</c:v>
                </c:pt>
                <c:pt idx="2">
                  <c:v>16552.0</c:v>
                </c:pt>
                <c:pt idx="3">
                  <c:v>16652.0</c:v>
                </c:pt>
                <c:pt idx="4">
                  <c:v>16752.0</c:v>
                </c:pt>
                <c:pt idx="5">
                  <c:v>16852.0</c:v>
                </c:pt>
                <c:pt idx="6">
                  <c:v>16952.0</c:v>
                </c:pt>
                <c:pt idx="7">
                  <c:v>17052.0</c:v>
                </c:pt>
                <c:pt idx="8">
                  <c:v>17152.0</c:v>
                </c:pt>
                <c:pt idx="9">
                  <c:v>17252.0</c:v>
                </c:pt>
                <c:pt idx="10">
                  <c:v>17352.0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8E-4874-95AB-9D03420A424D}"/>
            </c:ext>
          </c:extLst>
        </c:ser>
        <c:ser>
          <c:idx val="1"/>
          <c:order val="1"/>
          <c:tx>
            <c:v>No Trials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'Strategy B4'!$C$36:$C$46</c:f>
              <c:numCache>
                <c:formatCode>"$"#,##0</c:formatCode>
                <c:ptCount val="11"/>
                <c:pt idx="0">
                  <c:v>-2.08166817117217E-14</c:v>
                </c:pt>
                <c:pt idx="1">
                  <c:v>125</c:v>
                </c:pt>
                <c:pt idx="2">
                  <c:v>25</c:v>
                </c:pt>
                <c:pt idx="3">
                  <c:v>375.0</c:v>
                </c:pt>
                <c:pt idx="4">
                  <c:v>500.0</c:v>
                </c:pt>
                <c:pt idx="5">
                  <c:v>625.0</c:v>
                </c:pt>
                <c:pt idx="6">
                  <c:v>750.0</c:v>
                </c:pt>
                <c:pt idx="7">
                  <c:v>875.0</c:v>
                </c:pt>
                <c:pt idx="8">
                  <c:v>1000.0</c:v>
                </c:pt>
                <c:pt idx="9">
                  <c:v>1125.0</c:v>
                </c:pt>
                <c:pt idx="10">
                  <c:v>1250.0</c:v>
                </c:pt>
              </c:numCache>
            </c:numRef>
          </c:xVal>
          <c:yVal>
            <c:numRef>
              <c:f>'Strategy B4'!$G$36:$G$46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F8E-4874-95AB-9D03420A4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31682544"/>
        <c:axId val="-431679424"/>
      </c:scatterChart>
      <c:valAx>
        <c:axId val="-431682544"/>
        <c:scaling>
          <c:orientation val="minMax"/>
          <c:max val="1400.0"/>
          <c:min val="-200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Production and Marketing  costs (B4)</a:t>
                </a:r>
              </a:p>
            </c:rich>
          </c:tx>
          <c:layout>
            <c:manualLayout>
              <c:xMode val="edge"/>
              <c:yMode val="edge"/>
              <c:x val="0.258405143866362"/>
              <c:y val="0.923830002018978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31679424"/>
        <c:crossesAt val="-1.0E300"/>
        <c:crossBetween val="midCat"/>
        <c:majorUnit val="200.0"/>
      </c:valAx>
      <c:valAx>
        <c:axId val="-431679424"/>
        <c:scaling>
          <c:orientation val="minMax"/>
          <c:max val="18000.0"/>
          <c:min val="-2000.0"/>
        </c:scaling>
        <c:delete val="0"/>
        <c:axPos val="l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 b="0"/>
            </a:pPr>
            <a:endParaRPr lang="en-US"/>
          </a:p>
        </c:txPr>
        <c:crossAx val="-431682544"/>
        <c:crossesAt val="-1.0E300"/>
        <c:crossBetween val="midCat"/>
        <c:majorUnit val="2000.0"/>
      </c:valAx>
    </c:plotArea>
    <c:legend>
      <c:legendPos val="r"/>
      <c:overlay val="0"/>
      <c:spPr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US"/>
              <a:t>Tornado Graph of Decision Tree 'New Dietary Product'</a:t>
            </a:r>
            <a:r>
              <a:rPr lang="en-US" sz="800" b="0" i="0" u="none" strike="noStrike" baseline="0">
                <a:solidFill>
                  <a:srgbClr val="000000"/>
                </a:solidFill>
                <a:latin typeface="+mn-lt"/>
                <a:ea typeface="+mn-lt"/>
                <a:cs typeface="+mn-lt"/>
              </a:rPr>
              <a:t>
Expected Value of Entire Model </a:t>
            </a:r>
            <a:endParaRPr lang="en-US"/>
          </a:p>
        </c:rich>
      </c:tx>
      <c:overlay val="0"/>
    </c:title>
    <c:autoTitleDeleted val="0"/>
    <c:plotArea>
      <c:layout>
        <c:manualLayout>
          <c:xMode val="edge"/>
          <c:yMode val="edge"/>
          <c:x val="0.0257009345794393"/>
          <c:y val="0.142355895416919"/>
          <c:w val="0.948598130841122"/>
          <c:h val="0.746217696345649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 w="25400">
              <a:noFill/>
            </a:ln>
          </c:spPr>
          <c:invertIfNegative val="0"/>
          <c:cat>
            <c:strRef>
              <c:f>Tornado!$C$37:$C$40</c:f>
              <c:strCache>
                <c:ptCount val="4"/>
                <c:pt idx="0">
                  <c:v>Probability of FDA approval (B1)</c:v>
                </c:pt>
                <c:pt idx="1">
                  <c:v>Unit Margin (B5)</c:v>
                </c:pt>
                <c:pt idx="2">
                  <c:v>Phase  2 Investments (B3)</c:v>
                </c:pt>
                <c:pt idx="3">
                  <c:v>Production and Marketing  costs (B4)</c:v>
                </c:pt>
              </c:strCache>
            </c:strRef>
          </c:cat>
          <c:val>
            <c:numLit>
              <c:formatCode>General</c:formatCode>
              <c:ptCount val="4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6E9-465A-9D04-2AFAB59DB7F9}"/>
            </c:ext>
          </c:extLst>
        </c:ser>
        <c:ser>
          <c:idx val="1"/>
          <c:order val="1"/>
          <c:spPr>
            <a:noFill/>
            <a:ln w="25400">
              <a:noFill/>
            </a:ln>
          </c:spPr>
          <c:invertIfNegative val="0"/>
          <c:cat>
            <c:strRef>
              <c:f>Tornado!$C$37:$C$40</c:f>
              <c:strCache>
                <c:ptCount val="4"/>
                <c:pt idx="0">
                  <c:v>Probability of FDA approval (B1)</c:v>
                </c:pt>
                <c:pt idx="1">
                  <c:v>Unit Margin (B5)</c:v>
                </c:pt>
                <c:pt idx="2">
                  <c:v>Phase  2 Investments (B3)</c:v>
                </c:pt>
                <c:pt idx="3">
                  <c:v>Production and Marketing  costs (B4)</c:v>
                </c:pt>
              </c:strCache>
            </c:strRef>
          </c:cat>
          <c:val>
            <c:numLit>
              <c:formatCode>General</c:formatCode>
              <c:ptCount val="4"/>
              <c:pt idx="0">
                <c:v>13364.0</c:v>
              </c:pt>
              <c:pt idx="1">
                <c:v>13564.0</c:v>
              </c:pt>
              <c:pt idx="2">
                <c:v>15152.0</c:v>
              </c:pt>
              <c:pt idx="3">
                <c:v>16352.0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6E9-465A-9D04-2AFAB59DB7F9}"/>
            </c:ext>
          </c:extLst>
        </c:ser>
        <c:ser>
          <c:idx val="2"/>
          <c:order val="2"/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strRef>
              <c:f>Tornado!$C$37:$C$40</c:f>
              <c:strCache>
                <c:ptCount val="4"/>
                <c:pt idx="0">
                  <c:v>Probability of FDA approval (B1)</c:v>
                </c:pt>
                <c:pt idx="1">
                  <c:v>Unit Margin (B5)</c:v>
                </c:pt>
                <c:pt idx="2">
                  <c:v>Phase  2 Investments (B3)</c:v>
                </c:pt>
                <c:pt idx="3">
                  <c:v>Production and Marketing  costs (B4)</c:v>
                </c:pt>
              </c:strCache>
            </c:strRef>
          </c:cat>
          <c:val>
            <c:numLit>
              <c:formatCode>General</c:formatCode>
              <c:ptCount val="4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6E9-465A-9D04-2AFAB59DB7F9}"/>
            </c:ext>
          </c:extLst>
        </c:ser>
        <c:ser>
          <c:idx val="3"/>
          <c:order val="3"/>
          <c:spPr>
            <a:solidFill>
              <a:srgbClr val="333399"/>
            </a:solidFill>
            <a:ln w="25400">
              <a:noFill/>
            </a:ln>
          </c:spPr>
          <c:invertIfNegative val="0"/>
          <c:cat>
            <c:strRef>
              <c:f>Tornado!$C$37:$C$40</c:f>
              <c:strCache>
                <c:ptCount val="4"/>
                <c:pt idx="0">
                  <c:v>Probability of FDA approval (B1)</c:v>
                </c:pt>
                <c:pt idx="1">
                  <c:v>Unit Margin (B5)</c:v>
                </c:pt>
                <c:pt idx="2">
                  <c:v>Phase  2 Investments (B3)</c:v>
                </c:pt>
                <c:pt idx="3">
                  <c:v>Production and Marketing  costs (B4)</c:v>
                </c:pt>
              </c:strCache>
            </c:strRef>
          </c:cat>
          <c:val>
            <c:numLit>
              <c:formatCode>General</c:formatCode>
              <c:ptCount val="4"/>
              <c:pt idx="0">
                <c:v>7576.0</c:v>
              </c:pt>
              <c:pt idx="1">
                <c:v>7176.0</c:v>
              </c:pt>
              <c:pt idx="2">
                <c:v>2500.0</c:v>
              </c:pt>
              <c:pt idx="3">
                <c:v>1000.0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6E9-465A-9D04-2AFAB59DB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428835632"/>
        <c:axId val="-428833072"/>
      </c:barChart>
      <c:catAx>
        <c:axId val="-4288356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txPr>
          <a:bodyPr rot="0" vert="horz"/>
          <a:lstStyle/>
          <a:p>
            <a:pPr>
              <a:defRPr sz="800"/>
            </a:pPr>
            <a:endParaRPr lang="en-US"/>
          </a:p>
        </c:txPr>
        <c:crossAx val="-428833072"/>
        <c:crossesAt val="-1.0E300"/>
        <c:auto val="1"/>
        <c:lblAlgn val="ctr"/>
        <c:lblOffset val="100"/>
        <c:noMultiLvlLbl val="0"/>
      </c:catAx>
      <c:valAx>
        <c:axId val="-428833072"/>
        <c:scaling>
          <c:orientation val="minMax"/>
          <c:max val="22000.0"/>
          <c:min val="13000.0"/>
        </c:scaling>
        <c:delete val="0"/>
        <c:axPos val="b"/>
        <c:title>
          <c:tx>
            <c:rich>
              <a:bodyPr/>
              <a:lstStyle/>
              <a:p>
                <a:pPr>
                  <a:defRPr sz="800" b="0"/>
                </a:pPr>
                <a:r>
                  <a:rPr lang="en-US"/>
                  <a:t>Expected Value</a:t>
                </a:r>
              </a:p>
            </c:rich>
          </c:tx>
          <c:layout>
            <c:manualLayout>
              <c:xMode val="edge"/>
              <c:yMode val="edge"/>
              <c:x val="0.446075686216793"/>
              <c:y val="0.92383000201897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/>
            </a:pPr>
            <a:endParaRPr lang="en-US"/>
          </a:p>
        </c:txPr>
        <c:crossAx val="-428835632"/>
        <c:crosses val="max"/>
        <c:crossBetween val="between"/>
        <c:majorUnit val="1000.0"/>
      </c:valAx>
    </c:plotArea>
    <c:plotVisOnly val="1"/>
    <c:dispBlanksAs val="gap"/>
    <c:showDLblsOverMax val="0"/>
  </c:chart>
  <c:spPr>
    <a:ln w="25400"/>
  </c:spPr>
  <c:printSettings>
    <c:headerFooter/>
    <c:pageMargins b="0.75" l="0.7" r="0.7" t="0.75" header="0.3" footer="0.3"/>
    <c:pageSetup/>
  </c:printSettings>
  <c:userShapes r:id="rId1"/>
</c:chartSpac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226822</xdr:colOff>
      <xdr:row>32</xdr:row>
      <xdr:rowOff>139382</xdr:rowOff>
    </xdr:from>
    <xdr:to>
      <xdr:col>2</xdr:col>
      <xdr:colOff>127</xdr:colOff>
      <xdr:row>32</xdr:row>
      <xdr:rowOff>139382</xdr:rowOff>
    </xdr:to>
    <xdr:cxnSp macro="_xll.PtreeEvent_ObjectClick">
      <xdr:nvCxnSpPr>
        <xdr:cNvPr id="18" name="PTObj_DBranchHLine_2_2">
          <a:extLst>
            <a:ext uri="{FF2B5EF4-FFF2-40B4-BE49-F238E27FC236}">
              <a16:creationId xmlns:a16="http://schemas.microsoft.com/office/drawing/2014/main" xmlns="" id="{2D68E62D-4308-4619-9682-CE1B8C683949}"/>
            </a:ext>
          </a:extLst>
        </xdr:cNvPr>
        <xdr:cNvCxnSpPr/>
      </xdr:nvCxnSpPr>
      <xdr:spPr>
        <a:xfrm>
          <a:off x="1973072" y="52908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74422</xdr:colOff>
      <xdr:row>32</xdr:row>
      <xdr:rowOff>139382</xdr:rowOff>
    </xdr:from>
    <xdr:to>
      <xdr:col>1</xdr:col>
      <xdr:colOff>226822</xdr:colOff>
      <xdr:row>36</xdr:row>
      <xdr:rowOff>148590</xdr:rowOff>
    </xdr:to>
    <xdr:cxnSp macro="_xll.PtreeEvent_ObjectClick">
      <xdr:nvCxnSpPr>
        <xdr:cNvPr id="17" name="PTObj_DBranchDLine_2_2">
          <a:extLst>
            <a:ext uri="{FF2B5EF4-FFF2-40B4-BE49-F238E27FC236}">
              <a16:creationId xmlns:a16="http://schemas.microsoft.com/office/drawing/2014/main" xmlns="" id="{05C1869F-D13E-47DE-AE20-DD9C0C3D44D7}"/>
            </a:ext>
          </a:extLst>
        </xdr:cNvPr>
        <xdr:cNvCxnSpPr/>
      </xdr:nvCxnSpPr>
      <xdr:spPr>
        <a:xfrm flipV="1">
          <a:off x="1820672" y="5290820"/>
          <a:ext cx="152400" cy="64420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34</xdr:row>
      <xdr:rowOff>153670</xdr:rowOff>
    </xdr:from>
    <xdr:to>
      <xdr:col>3</xdr:col>
      <xdr:colOff>127</xdr:colOff>
      <xdr:row>34</xdr:row>
      <xdr:rowOff>153670</xdr:rowOff>
    </xdr:to>
    <xdr:cxnSp macro="_xll.PtreeEvent_ObjectClick">
      <xdr:nvCxnSpPr>
        <xdr:cNvPr id="195" name="PTObj_DBranchHLine_2_14">
          <a:extLst>
            <a:ext uri="{FF2B5EF4-FFF2-40B4-BE49-F238E27FC236}">
              <a16:creationId xmlns:a16="http://schemas.microsoft.com/office/drawing/2014/main" xmlns="" id="{2966D565-7CB3-4C94-BE11-CD921953FEFF}"/>
            </a:ext>
          </a:extLst>
        </xdr:cNvPr>
        <xdr:cNvCxnSpPr/>
      </xdr:nvCxnSpPr>
      <xdr:spPr>
        <a:xfrm>
          <a:off x="3465322" y="10383520"/>
          <a:ext cx="1519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32</xdr:row>
      <xdr:rowOff>148589</xdr:rowOff>
    </xdr:from>
    <xdr:to>
      <xdr:col>2</xdr:col>
      <xdr:colOff>226822</xdr:colOff>
      <xdr:row>34</xdr:row>
      <xdr:rowOff>153670</xdr:rowOff>
    </xdr:to>
    <xdr:cxnSp macro="_xll.PtreeEvent_ObjectClick">
      <xdr:nvCxnSpPr>
        <xdr:cNvPr id="194" name="PTObj_DBranchDLine_2_14">
          <a:extLst>
            <a:ext uri="{FF2B5EF4-FFF2-40B4-BE49-F238E27FC236}">
              <a16:creationId xmlns:a16="http://schemas.microsoft.com/office/drawing/2014/main" xmlns="" id="{694E1F04-D706-49ED-8714-1908D859FB41}"/>
            </a:ext>
          </a:extLst>
        </xdr:cNvPr>
        <xdr:cNvCxnSpPr/>
      </xdr:nvCxnSpPr>
      <xdr:spPr>
        <a:xfrm>
          <a:off x="3312922" y="100609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30</xdr:row>
      <xdr:rowOff>153670</xdr:rowOff>
    </xdr:from>
    <xdr:to>
      <xdr:col>4</xdr:col>
      <xdr:colOff>127</xdr:colOff>
      <xdr:row>30</xdr:row>
      <xdr:rowOff>153670</xdr:rowOff>
    </xdr:to>
    <xdr:cxnSp macro="_xll.PtreeEvent_ObjectClick">
      <xdr:nvCxnSpPr>
        <xdr:cNvPr id="191" name="PTObj_DBranchHLine_2_13">
          <a:extLst>
            <a:ext uri="{FF2B5EF4-FFF2-40B4-BE49-F238E27FC236}">
              <a16:creationId xmlns:a16="http://schemas.microsoft.com/office/drawing/2014/main" xmlns="" id="{A61F4A0F-52F5-44B7-A97C-67DBC4228AB7}"/>
            </a:ext>
          </a:extLst>
        </xdr:cNvPr>
        <xdr:cNvCxnSpPr/>
      </xdr:nvCxnSpPr>
      <xdr:spPr>
        <a:xfrm>
          <a:off x="5211572" y="974852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28</xdr:row>
      <xdr:rowOff>148589</xdr:rowOff>
    </xdr:from>
    <xdr:to>
      <xdr:col>3</xdr:col>
      <xdr:colOff>226822</xdr:colOff>
      <xdr:row>30</xdr:row>
      <xdr:rowOff>153670</xdr:rowOff>
    </xdr:to>
    <xdr:cxnSp macro="_xll.PtreeEvent_ObjectClick">
      <xdr:nvCxnSpPr>
        <xdr:cNvPr id="190" name="PTObj_DBranchDLine_2_13">
          <a:extLst>
            <a:ext uri="{FF2B5EF4-FFF2-40B4-BE49-F238E27FC236}">
              <a16:creationId xmlns:a16="http://schemas.microsoft.com/office/drawing/2014/main" xmlns="" id="{CC9D2807-7352-4971-8090-AE65EBC50DC1}"/>
            </a:ext>
          </a:extLst>
        </xdr:cNvPr>
        <xdr:cNvCxnSpPr/>
      </xdr:nvCxnSpPr>
      <xdr:spPr>
        <a:xfrm>
          <a:off x="5059172" y="94259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26</xdr:row>
      <xdr:rowOff>153670</xdr:rowOff>
    </xdr:from>
    <xdr:to>
      <xdr:col>6</xdr:col>
      <xdr:colOff>127</xdr:colOff>
      <xdr:row>26</xdr:row>
      <xdr:rowOff>153670</xdr:rowOff>
    </xdr:to>
    <xdr:cxnSp macro="_xll.PtreeEvent_ObjectClick">
      <xdr:nvCxnSpPr>
        <xdr:cNvPr id="187" name="PTObj_DBranchHLine_2_12">
          <a:extLst>
            <a:ext uri="{FF2B5EF4-FFF2-40B4-BE49-F238E27FC236}">
              <a16:creationId xmlns:a16="http://schemas.microsoft.com/office/drawing/2014/main" xmlns="" id="{9DF7E2D9-85E7-4483-8BAE-8ED784971939}"/>
            </a:ext>
          </a:extLst>
        </xdr:cNvPr>
        <xdr:cNvCxnSpPr/>
      </xdr:nvCxnSpPr>
      <xdr:spPr>
        <a:xfrm>
          <a:off x="8399272" y="91135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22</xdr:row>
      <xdr:rowOff>148589</xdr:rowOff>
    </xdr:from>
    <xdr:to>
      <xdr:col>5</xdr:col>
      <xdr:colOff>226822</xdr:colOff>
      <xdr:row>26</xdr:row>
      <xdr:rowOff>153670</xdr:rowOff>
    </xdr:to>
    <xdr:cxnSp macro="_xll.PtreeEvent_ObjectClick">
      <xdr:nvCxnSpPr>
        <xdr:cNvPr id="186" name="PTObj_DBranchDLine_2_12">
          <a:extLst>
            <a:ext uri="{FF2B5EF4-FFF2-40B4-BE49-F238E27FC236}">
              <a16:creationId xmlns:a16="http://schemas.microsoft.com/office/drawing/2014/main" xmlns="" id="{05D22391-9DB2-4FE5-ACF7-682CF2A4E53F}"/>
            </a:ext>
          </a:extLst>
        </xdr:cNvPr>
        <xdr:cNvCxnSpPr/>
      </xdr:nvCxnSpPr>
      <xdr:spPr>
        <a:xfrm>
          <a:off x="8246872" y="8473439"/>
          <a:ext cx="152400" cy="64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24</xdr:row>
      <xdr:rowOff>153670</xdr:rowOff>
    </xdr:from>
    <xdr:to>
      <xdr:col>6</xdr:col>
      <xdr:colOff>127</xdr:colOff>
      <xdr:row>24</xdr:row>
      <xdr:rowOff>153670</xdr:rowOff>
    </xdr:to>
    <xdr:cxnSp macro="_xll.PtreeEvent_ObjectClick">
      <xdr:nvCxnSpPr>
        <xdr:cNvPr id="183" name="PTObj_DBranchHLine_2_11">
          <a:extLst>
            <a:ext uri="{FF2B5EF4-FFF2-40B4-BE49-F238E27FC236}">
              <a16:creationId xmlns:a16="http://schemas.microsoft.com/office/drawing/2014/main" xmlns="" id="{3C47C717-EE13-49BD-9D35-CFA0FB013FAF}"/>
            </a:ext>
          </a:extLst>
        </xdr:cNvPr>
        <xdr:cNvCxnSpPr/>
      </xdr:nvCxnSpPr>
      <xdr:spPr>
        <a:xfrm>
          <a:off x="8399272" y="87960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22</xdr:row>
      <xdr:rowOff>148589</xdr:rowOff>
    </xdr:from>
    <xdr:to>
      <xdr:col>5</xdr:col>
      <xdr:colOff>226822</xdr:colOff>
      <xdr:row>24</xdr:row>
      <xdr:rowOff>153670</xdr:rowOff>
    </xdr:to>
    <xdr:cxnSp macro="_xll.PtreeEvent_ObjectClick">
      <xdr:nvCxnSpPr>
        <xdr:cNvPr id="182" name="PTObj_DBranchDLine_2_11">
          <a:extLst>
            <a:ext uri="{FF2B5EF4-FFF2-40B4-BE49-F238E27FC236}">
              <a16:creationId xmlns:a16="http://schemas.microsoft.com/office/drawing/2014/main" xmlns="" id="{79192394-3688-42C0-A1FA-EA7CE90B469D}"/>
            </a:ext>
          </a:extLst>
        </xdr:cNvPr>
        <xdr:cNvCxnSpPr/>
      </xdr:nvCxnSpPr>
      <xdr:spPr>
        <a:xfrm>
          <a:off x="8246872" y="84734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20</xdr:row>
      <xdr:rowOff>153670</xdr:rowOff>
    </xdr:from>
    <xdr:to>
      <xdr:col>6</xdr:col>
      <xdr:colOff>127</xdr:colOff>
      <xdr:row>20</xdr:row>
      <xdr:rowOff>153670</xdr:rowOff>
    </xdr:to>
    <xdr:cxnSp macro="_xll.PtreeEvent_ObjectClick">
      <xdr:nvCxnSpPr>
        <xdr:cNvPr id="179" name="PTObj_DBranchHLine_2_10">
          <a:extLst>
            <a:ext uri="{FF2B5EF4-FFF2-40B4-BE49-F238E27FC236}">
              <a16:creationId xmlns:a16="http://schemas.microsoft.com/office/drawing/2014/main" xmlns="" id="{D61A1376-E252-4802-B7CC-349B6744E8E4}"/>
            </a:ext>
          </a:extLst>
        </xdr:cNvPr>
        <xdr:cNvCxnSpPr/>
      </xdr:nvCxnSpPr>
      <xdr:spPr>
        <a:xfrm>
          <a:off x="8399272" y="81610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20</xdr:row>
      <xdr:rowOff>153670</xdr:rowOff>
    </xdr:from>
    <xdr:to>
      <xdr:col>5</xdr:col>
      <xdr:colOff>226822</xdr:colOff>
      <xdr:row>22</xdr:row>
      <xdr:rowOff>148589</xdr:rowOff>
    </xdr:to>
    <xdr:cxnSp macro="_xll.PtreeEvent_ObjectClick">
      <xdr:nvCxnSpPr>
        <xdr:cNvPr id="178" name="PTObj_DBranchDLine_2_10">
          <a:extLst>
            <a:ext uri="{FF2B5EF4-FFF2-40B4-BE49-F238E27FC236}">
              <a16:creationId xmlns:a16="http://schemas.microsoft.com/office/drawing/2014/main" xmlns="" id="{E61B1C4F-0ED0-48A0-B4ED-05104F9DAC04}"/>
            </a:ext>
          </a:extLst>
        </xdr:cNvPr>
        <xdr:cNvCxnSpPr/>
      </xdr:nvCxnSpPr>
      <xdr:spPr>
        <a:xfrm flipV="1">
          <a:off x="8246872" y="8161020"/>
          <a:ext cx="152400" cy="3124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226822</xdr:colOff>
      <xdr:row>22</xdr:row>
      <xdr:rowOff>153670</xdr:rowOff>
    </xdr:from>
    <xdr:to>
      <xdr:col>5</xdr:col>
      <xdr:colOff>127</xdr:colOff>
      <xdr:row>22</xdr:row>
      <xdr:rowOff>153670</xdr:rowOff>
    </xdr:to>
    <xdr:cxnSp macro="_xll.PtreeEvent_ObjectClick">
      <xdr:nvCxnSpPr>
        <xdr:cNvPr id="175" name="PTObj_DBranchHLine_2_9">
          <a:extLst>
            <a:ext uri="{FF2B5EF4-FFF2-40B4-BE49-F238E27FC236}">
              <a16:creationId xmlns:a16="http://schemas.microsoft.com/office/drawing/2014/main" xmlns="" id="{A1F2D17F-E6B9-4A2E-972E-AA21EE00BE35}"/>
            </a:ext>
          </a:extLst>
        </xdr:cNvPr>
        <xdr:cNvCxnSpPr/>
      </xdr:nvCxnSpPr>
      <xdr:spPr>
        <a:xfrm>
          <a:off x="6697472" y="8478520"/>
          <a:ext cx="14751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74422</xdr:colOff>
      <xdr:row>18</xdr:row>
      <xdr:rowOff>148589</xdr:rowOff>
    </xdr:from>
    <xdr:to>
      <xdr:col>4</xdr:col>
      <xdr:colOff>226822</xdr:colOff>
      <xdr:row>22</xdr:row>
      <xdr:rowOff>153670</xdr:rowOff>
    </xdr:to>
    <xdr:cxnSp macro="_xll.PtreeEvent_ObjectClick">
      <xdr:nvCxnSpPr>
        <xdr:cNvPr id="174" name="PTObj_DBranchDLine_2_9">
          <a:extLst>
            <a:ext uri="{FF2B5EF4-FFF2-40B4-BE49-F238E27FC236}">
              <a16:creationId xmlns:a16="http://schemas.microsoft.com/office/drawing/2014/main" xmlns="" id="{E7BAAE51-1EBB-4F02-BC7A-ED8879CC04DC}"/>
            </a:ext>
          </a:extLst>
        </xdr:cNvPr>
        <xdr:cNvCxnSpPr/>
      </xdr:nvCxnSpPr>
      <xdr:spPr>
        <a:xfrm>
          <a:off x="6545072" y="7838439"/>
          <a:ext cx="152400" cy="64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16</xdr:row>
      <xdr:rowOff>153670</xdr:rowOff>
    </xdr:from>
    <xdr:to>
      <xdr:col>6</xdr:col>
      <xdr:colOff>127</xdr:colOff>
      <xdr:row>16</xdr:row>
      <xdr:rowOff>153670</xdr:rowOff>
    </xdr:to>
    <xdr:cxnSp macro="_xll.PtreeEvent_ObjectClick">
      <xdr:nvCxnSpPr>
        <xdr:cNvPr id="171" name="PTObj_DBranchHLine_2_8">
          <a:extLst>
            <a:ext uri="{FF2B5EF4-FFF2-40B4-BE49-F238E27FC236}">
              <a16:creationId xmlns:a16="http://schemas.microsoft.com/office/drawing/2014/main" xmlns="" id="{554BCBAE-57AD-41BF-9ABE-9ADCFDE6E1DD}"/>
            </a:ext>
          </a:extLst>
        </xdr:cNvPr>
        <xdr:cNvCxnSpPr/>
      </xdr:nvCxnSpPr>
      <xdr:spPr>
        <a:xfrm>
          <a:off x="8399272" y="75260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14</xdr:row>
      <xdr:rowOff>148589</xdr:rowOff>
    </xdr:from>
    <xdr:to>
      <xdr:col>5</xdr:col>
      <xdr:colOff>226822</xdr:colOff>
      <xdr:row>16</xdr:row>
      <xdr:rowOff>153670</xdr:rowOff>
    </xdr:to>
    <xdr:cxnSp macro="_xll.PtreeEvent_ObjectClick">
      <xdr:nvCxnSpPr>
        <xdr:cNvPr id="170" name="PTObj_DBranchDLine_2_8">
          <a:extLst>
            <a:ext uri="{FF2B5EF4-FFF2-40B4-BE49-F238E27FC236}">
              <a16:creationId xmlns:a16="http://schemas.microsoft.com/office/drawing/2014/main" xmlns="" id="{223F8832-961B-4015-A320-0F9962FDCCF2}"/>
            </a:ext>
          </a:extLst>
        </xdr:cNvPr>
        <xdr:cNvCxnSpPr/>
      </xdr:nvCxnSpPr>
      <xdr:spPr>
        <a:xfrm>
          <a:off x="8246872" y="72034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12</xdr:row>
      <xdr:rowOff>153670</xdr:rowOff>
    </xdr:from>
    <xdr:to>
      <xdr:col>6</xdr:col>
      <xdr:colOff>127</xdr:colOff>
      <xdr:row>12</xdr:row>
      <xdr:rowOff>153670</xdr:rowOff>
    </xdr:to>
    <xdr:cxnSp macro="_xll.PtreeEvent_ObjectClick">
      <xdr:nvCxnSpPr>
        <xdr:cNvPr id="167" name="PTObj_DBranchHLine_2_7">
          <a:extLst>
            <a:ext uri="{FF2B5EF4-FFF2-40B4-BE49-F238E27FC236}">
              <a16:creationId xmlns:a16="http://schemas.microsoft.com/office/drawing/2014/main" xmlns="" id="{75F75A17-082D-41E0-9636-DCDEE7F31D3A}"/>
            </a:ext>
          </a:extLst>
        </xdr:cNvPr>
        <xdr:cNvCxnSpPr/>
      </xdr:nvCxnSpPr>
      <xdr:spPr>
        <a:xfrm>
          <a:off x="8399272" y="68910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12</xdr:row>
      <xdr:rowOff>153670</xdr:rowOff>
    </xdr:from>
    <xdr:to>
      <xdr:col>5</xdr:col>
      <xdr:colOff>226822</xdr:colOff>
      <xdr:row>14</xdr:row>
      <xdr:rowOff>148589</xdr:rowOff>
    </xdr:to>
    <xdr:cxnSp macro="_xll.PtreeEvent_ObjectClick">
      <xdr:nvCxnSpPr>
        <xdr:cNvPr id="166" name="PTObj_DBranchDLine_2_7">
          <a:extLst>
            <a:ext uri="{FF2B5EF4-FFF2-40B4-BE49-F238E27FC236}">
              <a16:creationId xmlns:a16="http://schemas.microsoft.com/office/drawing/2014/main" xmlns="" id="{BAAB83B5-9E50-4648-B9C0-5F2C12AFFAE0}"/>
            </a:ext>
          </a:extLst>
        </xdr:cNvPr>
        <xdr:cNvCxnSpPr/>
      </xdr:nvCxnSpPr>
      <xdr:spPr>
        <a:xfrm flipV="1">
          <a:off x="8246872" y="6891020"/>
          <a:ext cx="152400" cy="3124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226822</xdr:colOff>
      <xdr:row>14</xdr:row>
      <xdr:rowOff>153670</xdr:rowOff>
    </xdr:from>
    <xdr:to>
      <xdr:col>5</xdr:col>
      <xdr:colOff>127</xdr:colOff>
      <xdr:row>14</xdr:row>
      <xdr:rowOff>153670</xdr:rowOff>
    </xdr:to>
    <xdr:cxnSp macro="_xll.PtreeEvent_ObjectClick">
      <xdr:nvCxnSpPr>
        <xdr:cNvPr id="163" name="PTObj_DBranchHLine_2_6">
          <a:extLst>
            <a:ext uri="{FF2B5EF4-FFF2-40B4-BE49-F238E27FC236}">
              <a16:creationId xmlns:a16="http://schemas.microsoft.com/office/drawing/2014/main" xmlns="" id="{4D028988-99A7-481E-9577-3BCB7441602A}"/>
            </a:ext>
          </a:extLst>
        </xdr:cNvPr>
        <xdr:cNvCxnSpPr/>
      </xdr:nvCxnSpPr>
      <xdr:spPr>
        <a:xfrm>
          <a:off x="6697472" y="7208520"/>
          <a:ext cx="14751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74422</xdr:colOff>
      <xdr:row>14</xdr:row>
      <xdr:rowOff>153670</xdr:rowOff>
    </xdr:from>
    <xdr:to>
      <xdr:col>4</xdr:col>
      <xdr:colOff>226822</xdr:colOff>
      <xdr:row>18</xdr:row>
      <xdr:rowOff>148589</xdr:rowOff>
    </xdr:to>
    <xdr:cxnSp macro="_xll.PtreeEvent_ObjectClick">
      <xdr:nvCxnSpPr>
        <xdr:cNvPr id="162" name="PTObj_DBranchDLine_2_6">
          <a:extLst>
            <a:ext uri="{FF2B5EF4-FFF2-40B4-BE49-F238E27FC236}">
              <a16:creationId xmlns:a16="http://schemas.microsoft.com/office/drawing/2014/main" xmlns="" id="{10E7CAE2-BCE8-4338-90D8-E4C9A8855D42}"/>
            </a:ext>
          </a:extLst>
        </xdr:cNvPr>
        <xdr:cNvCxnSpPr/>
      </xdr:nvCxnSpPr>
      <xdr:spPr>
        <a:xfrm flipV="1">
          <a:off x="6545072" y="7208520"/>
          <a:ext cx="152400" cy="62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18</xdr:row>
      <xdr:rowOff>153670</xdr:rowOff>
    </xdr:from>
    <xdr:to>
      <xdr:col>4</xdr:col>
      <xdr:colOff>127</xdr:colOff>
      <xdr:row>18</xdr:row>
      <xdr:rowOff>153670</xdr:rowOff>
    </xdr:to>
    <xdr:cxnSp macro="_xll.PtreeEvent_ObjectClick">
      <xdr:nvCxnSpPr>
        <xdr:cNvPr id="159" name="PTObj_DBranchHLine_2_5">
          <a:extLst>
            <a:ext uri="{FF2B5EF4-FFF2-40B4-BE49-F238E27FC236}">
              <a16:creationId xmlns:a16="http://schemas.microsoft.com/office/drawing/2014/main" xmlns="" id="{75C6F9BE-77FA-4FA6-8AF4-0DC300E3C684}"/>
            </a:ext>
          </a:extLst>
        </xdr:cNvPr>
        <xdr:cNvCxnSpPr/>
      </xdr:nvCxnSpPr>
      <xdr:spPr>
        <a:xfrm>
          <a:off x="5211572" y="784352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18</xdr:row>
      <xdr:rowOff>153670</xdr:rowOff>
    </xdr:from>
    <xdr:to>
      <xdr:col>3</xdr:col>
      <xdr:colOff>226822</xdr:colOff>
      <xdr:row>28</xdr:row>
      <xdr:rowOff>148589</xdr:rowOff>
    </xdr:to>
    <xdr:cxnSp macro="_xll.PtreeEvent_ObjectClick">
      <xdr:nvCxnSpPr>
        <xdr:cNvPr id="158" name="PTObj_DBranchDLine_2_5">
          <a:extLst>
            <a:ext uri="{FF2B5EF4-FFF2-40B4-BE49-F238E27FC236}">
              <a16:creationId xmlns:a16="http://schemas.microsoft.com/office/drawing/2014/main" xmlns="" id="{54CEE118-2EF1-478E-9300-BFC98FCCF02A}"/>
            </a:ext>
          </a:extLst>
        </xdr:cNvPr>
        <xdr:cNvCxnSpPr/>
      </xdr:nvCxnSpPr>
      <xdr:spPr>
        <a:xfrm flipV="1">
          <a:off x="5059172" y="7843520"/>
          <a:ext cx="152400" cy="15824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28</xdr:row>
      <xdr:rowOff>153670</xdr:rowOff>
    </xdr:from>
    <xdr:to>
      <xdr:col>3</xdr:col>
      <xdr:colOff>127</xdr:colOff>
      <xdr:row>28</xdr:row>
      <xdr:rowOff>153670</xdr:rowOff>
    </xdr:to>
    <xdr:cxnSp macro="_xll.PtreeEvent_ObjectClick">
      <xdr:nvCxnSpPr>
        <xdr:cNvPr id="155" name="PTObj_DBranchHLine_2_4">
          <a:extLst>
            <a:ext uri="{FF2B5EF4-FFF2-40B4-BE49-F238E27FC236}">
              <a16:creationId xmlns:a16="http://schemas.microsoft.com/office/drawing/2014/main" xmlns="" id="{F5B73DAA-0EFC-41F5-855B-E80D072FE5C1}"/>
            </a:ext>
          </a:extLst>
        </xdr:cNvPr>
        <xdr:cNvCxnSpPr/>
      </xdr:nvCxnSpPr>
      <xdr:spPr>
        <a:xfrm>
          <a:off x="3465322" y="9431020"/>
          <a:ext cx="1519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28</xdr:row>
      <xdr:rowOff>153670</xdr:rowOff>
    </xdr:from>
    <xdr:to>
      <xdr:col>2</xdr:col>
      <xdr:colOff>226822</xdr:colOff>
      <xdr:row>32</xdr:row>
      <xdr:rowOff>148589</xdr:rowOff>
    </xdr:to>
    <xdr:cxnSp macro="_xll.PtreeEvent_ObjectClick">
      <xdr:nvCxnSpPr>
        <xdr:cNvPr id="154" name="PTObj_DBranchDLine_2_4">
          <a:extLst>
            <a:ext uri="{FF2B5EF4-FFF2-40B4-BE49-F238E27FC236}">
              <a16:creationId xmlns:a16="http://schemas.microsoft.com/office/drawing/2014/main" xmlns="" id="{9EE36465-41E2-4F19-B83E-ADB2BF914F89}"/>
            </a:ext>
          </a:extLst>
        </xdr:cNvPr>
        <xdr:cNvCxnSpPr/>
      </xdr:nvCxnSpPr>
      <xdr:spPr>
        <a:xfrm flipV="1">
          <a:off x="3312922" y="9431020"/>
          <a:ext cx="152400" cy="62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226822</xdr:colOff>
      <xdr:row>38</xdr:row>
      <xdr:rowOff>153670</xdr:rowOff>
    </xdr:from>
    <xdr:to>
      <xdr:col>2</xdr:col>
      <xdr:colOff>127</xdr:colOff>
      <xdr:row>38</xdr:row>
      <xdr:rowOff>153670</xdr:rowOff>
    </xdr:to>
    <xdr:cxnSp macro="_xll.PtreeEvent_ObjectClick">
      <xdr:nvCxnSpPr>
        <xdr:cNvPr id="143" name="PTObj_DBranchHLine_2_3">
          <a:extLst>
            <a:ext uri="{FF2B5EF4-FFF2-40B4-BE49-F238E27FC236}">
              <a16:creationId xmlns:a16="http://schemas.microsoft.com/office/drawing/2014/main" xmlns="" id="{68163F75-7319-4FA4-8BCF-89BDDFF8A6E9}"/>
            </a:ext>
          </a:extLst>
        </xdr:cNvPr>
        <xdr:cNvCxnSpPr/>
      </xdr:nvCxnSpPr>
      <xdr:spPr>
        <a:xfrm>
          <a:off x="1973072" y="752602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74422</xdr:colOff>
      <xdr:row>36</xdr:row>
      <xdr:rowOff>148589</xdr:rowOff>
    </xdr:from>
    <xdr:to>
      <xdr:col>1</xdr:col>
      <xdr:colOff>226822</xdr:colOff>
      <xdr:row>38</xdr:row>
      <xdr:rowOff>153670</xdr:rowOff>
    </xdr:to>
    <xdr:cxnSp macro="_xll.PtreeEvent_ObjectClick">
      <xdr:nvCxnSpPr>
        <xdr:cNvPr id="142" name="PTObj_DBranchDLine_2_3">
          <a:extLst>
            <a:ext uri="{FF2B5EF4-FFF2-40B4-BE49-F238E27FC236}">
              <a16:creationId xmlns:a16="http://schemas.microsoft.com/office/drawing/2014/main" xmlns="" id="{32195DB5-0619-4EBB-81E0-E3164C0154ED}"/>
            </a:ext>
          </a:extLst>
        </xdr:cNvPr>
        <xdr:cNvCxnSpPr/>
      </xdr:nvCxnSpPr>
      <xdr:spPr>
        <a:xfrm>
          <a:off x="1820672" y="72034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36</xdr:row>
      <xdr:rowOff>153670</xdr:rowOff>
    </xdr:from>
    <xdr:to>
      <xdr:col>1</xdr:col>
      <xdr:colOff>127</xdr:colOff>
      <xdr:row>36</xdr:row>
      <xdr:rowOff>153670</xdr:rowOff>
    </xdr:to>
    <xdr:cxnSp macro="_xll.PtreeEvent_ObjectClick">
      <xdr:nvCxnSpPr>
        <xdr:cNvPr id="135" name="PTObj_DBranchHLine_2_1">
          <a:extLst>
            <a:ext uri="{FF2B5EF4-FFF2-40B4-BE49-F238E27FC236}">
              <a16:creationId xmlns:a16="http://schemas.microsoft.com/office/drawing/2014/main" xmlns="" id="{5AA2363B-0532-4E69-9DF0-C54DC928B25F}"/>
            </a:ext>
          </a:extLst>
        </xdr:cNvPr>
        <xdr:cNvCxnSpPr/>
      </xdr:nvCxnSpPr>
      <xdr:spPr>
        <a:xfrm>
          <a:off x="177800" y="6891020"/>
          <a:ext cx="15685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0</xdr:row>
      <xdr:rowOff>63500</xdr:rowOff>
    </xdr:from>
    <xdr:to>
      <xdr:col>5</xdr:col>
      <xdr:colOff>1174750</xdr:colOff>
      <xdr:row>6</xdr:row>
      <xdr:rowOff>66993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5679F7B1-DFF6-4B32-9C14-9A61A437A76F}"/>
            </a:ext>
          </a:extLst>
        </xdr:cNvPr>
        <xdr:cNvSpPr txBox="1"/>
      </xdr:nvSpPr>
      <xdr:spPr>
        <a:xfrm>
          <a:off x="5289550" y="63500"/>
          <a:ext cx="2590800" cy="987743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All monetary values (except the unit margin in cell B5) are</a:t>
          </a:r>
          <a:r>
            <a:rPr lang="en-US" sz="1100" baseline="0"/>
            <a:t> in $1000s, and all sales volumes are in 1000s of units.</a:t>
          </a:r>
          <a:endParaRPr lang="en-US" sz="1100"/>
        </a:p>
      </xdr:txBody>
    </xdr:sp>
    <xdr:clientData/>
  </xdr:twoCellAnchor>
  <xdr:twoCellAnchor editAs="oneCell">
    <xdr:from>
      <xdr:col>1</xdr:col>
      <xdr:colOff>127</xdr:colOff>
      <xdr:row>36</xdr:row>
      <xdr:rowOff>74295</xdr:rowOff>
    </xdr:from>
    <xdr:to>
      <xdr:col>1</xdr:col>
      <xdr:colOff>158877</xdr:colOff>
      <xdr:row>37</xdr:row>
      <xdr:rowOff>74295</xdr:rowOff>
    </xdr:to>
    <xdr:sp macro="_xll.PtreeEvent_ObjectClick" textlink="">
      <xdr:nvSpPr>
        <xdr:cNvPr id="134" name="PTObj_DNode_2_1">
          <a:extLst>
            <a:ext uri="{FF2B5EF4-FFF2-40B4-BE49-F238E27FC236}">
              <a16:creationId xmlns:a16="http://schemas.microsoft.com/office/drawing/2014/main" xmlns="" id="{5182B833-DE59-4138-AA14-F4F5A20E9F31}"/>
            </a:ext>
          </a:extLst>
        </xdr:cNvPr>
        <xdr:cNvSpPr/>
      </xdr:nvSpPr>
      <xdr:spPr>
        <a:xfrm>
          <a:off x="1746377" y="681164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36</xdr:row>
      <xdr:rowOff>63357</xdr:rowOff>
    </xdr:from>
    <xdr:ext cx="924356" cy="180627"/>
    <xdr:sp macro="_xll.PtreeEvent_ObjectClick" textlink="">
      <xdr:nvSpPr>
        <xdr:cNvPr id="136" name="PTObj_DBranchName_2_1">
          <a:extLst>
            <a:ext uri="{FF2B5EF4-FFF2-40B4-BE49-F238E27FC236}">
              <a16:creationId xmlns:a16="http://schemas.microsoft.com/office/drawing/2014/main" xmlns="" id="{F1592D0B-2535-4577-ADCE-3936E3E79FE3}"/>
            </a:ext>
          </a:extLst>
        </xdr:cNvPr>
        <xdr:cNvSpPr txBox="1"/>
      </xdr:nvSpPr>
      <xdr:spPr>
        <a:xfrm>
          <a:off x="215900" y="6800707"/>
          <a:ext cx="92435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New Dietary Product</a:t>
          </a:r>
        </a:p>
      </xdr:txBody>
    </xdr:sp>
    <xdr:clientData/>
  </xdr:oneCellAnchor>
  <xdr:twoCellAnchor editAs="oneCell">
    <xdr:from>
      <xdr:col>2</xdr:col>
      <xdr:colOff>127</xdr:colOff>
      <xdr:row>38</xdr:row>
      <xdr:rowOff>74295</xdr:rowOff>
    </xdr:from>
    <xdr:to>
      <xdr:col>2</xdr:col>
      <xdr:colOff>158877</xdr:colOff>
      <xdr:row>39</xdr:row>
      <xdr:rowOff>74295</xdr:rowOff>
    </xdr:to>
    <xdr:sp macro="_xll.PtreeEvent_ObjectClick" textlink="">
      <xdr:nvSpPr>
        <xdr:cNvPr id="141" name="PTObj_DNode_2_3">
          <a:extLst>
            <a:ext uri="{FF2B5EF4-FFF2-40B4-BE49-F238E27FC236}">
              <a16:creationId xmlns:a16="http://schemas.microsoft.com/office/drawing/2014/main" xmlns="" id="{9BD09B4A-7C38-4484-9BAD-163DFBE5A89F}"/>
            </a:ext>
          </a:extLst>
        </xdr:cNvPr>
        <xdr:cNvSpPr/>
      </xdr:nvSpPr>
      <xdr:spPr>
        <a:xfrm rot="-5400000">
          <a:off x="3232277" y="74466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264922</xdr:colOff>
      <xdr:row>38</xdr:row>
      <xdr:rowOff>63357</xdr:rowOff>
    </xdr:from>
    <xdr:ext cx="421077" cy="180627"/>
    <xdr:sp macro="_xll.PtreeEvent_ObjectClick" textlink="">
      <xdr:nvSpPr>
        <xdr:cNvPr id="144" name="PTObj_DBranchName_2_3">
          <a:extLst>
            <a:ext uri="{FF2B5EF4-FFF2-40B4-BE49-F238E27FC236}">
              <a16:creationId xmlns:a16="http://schemas.microsoft.com/office/drawing/2014/main" xmlns="" id="{C4E322CE-AD38-4E2D-B159-00CE50CD6057}"/>
            </a:ext>
          </a:extLst>
        </xdr:cNvPr>
        <xdr:cNvSpPr txBox="1"/>
      </xdr:nvSpPr>
      <xdr:spPr>
        <a:xfrm>
          <a:off x="2011172" y="7118207"/>
          <a:ext cx="42107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 Trials</a:t>
          </a:r>
        </a:p>
      </xdr:txBody>
    </xdr:sp>
    <xdr:clientData/>
  </xdr:oneCellAnchor>
  <xdr:twoCellAnchor editAs="oneCell">
    <xdr:from>
      <xdr:col>2</xdr:col>
      <xdr:colOff>127</xdr:colOff>
      <xdr:row>32</xdr:row>
      <xdr:rowOff>74295</xdr:rowOff>
    </xdr:from>
    <xdr:to>
      <xdr:col>2</xdr:col>
      <xdr:colOff>158877</xdr:colOff>
      <xdr:row>33</xdr:row>
      <xdr:rowOff>74295</xdr:rowOff>
    </xdr:to>
    <xdr:sp macro="_xll.PtreeEvent_ObjectClick" textlink="">
      <xdr:nvSpPr>
        <xdr:cNvPr id="149" name="PTObj_DNode_2_2">
          <a:extLst>
            <a:ext uri="{FF2B5EF4-FFF2-40B4-BE49-F238E27FC236}">
              <a16:creationId xmlns:a16="http://schemas.microsoft.com/office/drawing/2014/main" xmlns="" id="{A0394DFD-8964-467A-8E8D-EDB7E354012F}"/>
            </a:ext>
          </a:extLst>
        </xdr:cNvPr>
        <xdr:cNvSpPr/>
      </xdr:nvSpPr>
      <xdr:spPr>
        <a:xfrm>
          <a:off x="3238627" y="998664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127</xdr:colOff>
      <xdr:row>28</xdr:row>
      <xdr:rowOff>74295</xdr:rowOff>
    </xdr:from>
    <xdr:to>
      <xdr:col>3</xdr:col>
      <xdr:colOff>158877</xdr:colOff>
      <xdr:row>29</xdr:row>
      <xdr:rowOff>74295</xdr:rowOff>
    </xdr:to>
    <xdr:sp macro="_xll.PtreeEvent_ObjectClick" textlink="">
      <xdr:nvSpPr>
        <xdr:cNvPr id="153" name="PTObj_DNode_2_4">
          <a:extLst>
            <a:ext uri="{FF2B5EF4-FFF2-40B4-BE49-F238E27FC236}">
              <a16:creationId xmlns:a16="http://schemas.microsoft.com/office/drawing/2014/main" xmlns="" id="{11A2011D-F82F-4805-BB4D-ECE14AB4F9D7}"/>
            </a:ext>
          </a:extLst>
        </xdr:cNvPr>
        <xdr:cNvSpPr/>
      </xdr:nvSpPr>
      <xdr:spPr>
        <a:xfrm>
          <a:off x="4984877" y="935164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28</xdr:row>
      <xdr:rowOff>63357</xdr:rowOff>
    </xdr:from>
    <xdr:ext cx="951799" cy="180627"/>
    <xdr:sp macro="_xll.PtreeEvent_ObjectClick" textlink="">
      <xdr:nvSpPr>
        <xdr:cNvPr id="156" name="PTObj_DBranchName_2_4">
          <a:extLst>
            <a:ext uri="{FF2B5EF4-FFF2-40B4-BE49-F238E27FC236}">
              <a16:creationId xmlns:a16="http://schemas.microsoft.com/office/drawing/2014/main" xmlns="" id="{8F9C7CD4-4E76-4AD9-A059-6DF0DE08807D}"/>
            </a:ext>
          </a:extLst>
        </xdr:cNvPr>
        <xdr:cNvSpPr txBox="1"/>
      </xdr:nvSpPr>
      <xdr:spPr>
        <a:xfrm>
          <a:off x="3503422" y="9340707"/>
          <a:ext cx="9517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Proceed with Phase 2</a:t>
          </a:r>
        </a:p>
      </xdr:txBody>
    </xdr:sp>
    <xdr:clientData/>
  </xdr:oneCellAnchor>
  <xdr:twoCellAnchor editAs="oneCell">
    <xdr:from>
      <xdr:col>4</xdr:col>
      <xdr:colOff>127</xdr:colOff>
      <xdr:row>18</xdr:row>
      <xdr:rowOff>74295</xdr:rowOff>
    </xdr:from>
    <xdr:to>
      <xdr:col>4</xdr:col>
      <xdr:colOff>158877</xdr:colOff>
      <xdr:row>19</xdr:row>
      <xdr:rowOff>74295</xdr:rowOff>
    </xdr:to>
    <xdr:sp macro="_xll.PtreeEvent_ObjectClick" textlink="">
      <xdr:nvSpPr>
        <xdr:cNvPr id="157" name="PTObj_DNode_2_5">
          <a:extLst>
            <a:ext uri="{FF2B5EF4-FFF2-40B4-BE49-F238E27FC236}">
              <a16:creationId xmlns:a16="http://schemas.microsoft.com/office/drawing/2014/main" xmlns="" id="{8FF2F66A-789D-4830-B5FA-B8C550EC319A}"/>
            </a:ext>
          </a:extLst>
        </xdr:cNvPr>
        <xdr:cNvSpPr/>
      </xdr:nvSpPr>
      <xdr:spPr>
        <a:xfrm>
          <a:off x="6470777" y="776414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18</xdr:row>
      <xdr:rowOff>63357</xdr:rowOff>
    </xdr:from>
    <xdr:ext cx="656654" cy="180627"/>
    <xdr:sp macro="_xll.PtreeEvent_ObjectClick" textlink="">
      <xdr:nvSpPr>
        <xdr:cNvPr id="160" name="PTObj_DBranchName_2_5">
          <a:extLst>
            <a:ext uri="{FF2B5EF4-FFF2-40B4-BE49-F238E27FC236}">
              <a16:creationId xmlns:a16="http://schemas.microsoft.com/office/drawing/2014/main" xmlns="" id="{B7ECC954-9602-4319-852D-A9E8D0A88127}"/>
            </a:ext>
          </a:extLst>
        </xdr:cNvPr>
        <xdr:cNvSpPr txBox="1"/>
      </xdr:nvSpPr>
      <xdr:spPr>
        <a:xfrm>
          <a:off x="5249672" y="7753207"/>
          <a:ext cx="65665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FDA Approved</a:t>
          </a:r>
        </a:p>
      </xdr:txBody>
    </xdr:sp>
    <xdr:clientData/>
  </xdr:oneCellAnchor>
  <xdr:twoCellAnchor editAs="oneCell">
    <xdr:from>
      <xdr:col>5</xdr:col>
      <xdr:colOff>127</xdr:colOff>
      <xdr:row>14</xdr:row>
      <xdr:rowOff>74295</xdr:rowOff>
    </xdr:from>
    <xdr:to>
      <xdr:col>5</xdr:col>
      <xdr:colOff>158877</xdr:colOff>
      <xdr:row>15</xdr:row>
      <xdr:rowOff>74295</xdr:rowOff>
    </xdr:to>
    <xdr:sp macro="_xll.PtreeEvent_ObjectClick" textlink="">
      <xdr:nvSpPr>
        <xdr:cNvPr id="161" name="PTObj_DNode_2_6">
          <a:extLst>
            <a:ext uri="{FF2B5EF4-FFF2-40B4-BE49-F238E27FC236}">
              <a16:creationId xmlns:a16="http://schemas.microsoft.com/office/drawing/2014/main" xmlns="" id="{96A943F6-197E-47AC-98C4-9F8D168E5B5A}"/>
            </a:ext>
          </a:extLst>
        </xdr:cNvPr>
        <xdr:cNvSpPr/>
      </xdr:nvSpPr>
      <xdr:spPr>
        <a:xfrm>
          <a:off x="8172577" y="712914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264922</xdr:colOff>
      <xdr:row>14</xdr:row>
      <xdr:rowOff>63357</xdr:rowOff>
    </xdr:from>
    <xdr:ext cx="578556" cy="180627"/>
    <xdr:sp macro="_xll.PtreeEvent_ObjectClick" textlink="">
      <xdr:nvSpPr>
        <xdr:cNvPr id="164" name="PTObj_DBranchName_2_6">
          <a:extLst>
            <a:ext uri="{FF2B5EF4-FFF2-40B4-BE49-F238E27FC236}">
              <a16:creationId xmlns:a16="http://schemas.microsoft.com/office/drawing/2014/main" xmlns="" id="{6FC4E141-3FC8-4469-BF68-7FA9496949B0}"/>
            </a:ext>
          </a:extLst>
        </xdr:cNvPr>
        <xdr:cNvSpPr txBox="1"/>
      </xdr:nvSpPr>
      <xdr:spPr>
        <a:xfrm>
          <a:off x="6735572" y="7118207"/>
          <a:ext cx="57855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Produce</a:t>
          </a:r>
        </a:p>
      </xdr:txBody>
    </xdr:sp>
    <xdr:clientData/>
  </xdr:oneCellAnchor>
  <xdr:twoCellAnchor editAs="oneCell">
    <xdr:from>
      <xdr:col>6</xdr:col>
      <xdr:colOff>127</xdr:colOff>
      <xdr:row>12</xdr:row>
      <xdr:rowOff>74295</xdr:rowOff>
    </xdr:from>
    <xdr:to>
      <xdr:col>6</xdr:col>
      <xdr:colOff>158877</xdr:colOff>
      <xdr:row>13</xdr:row>
      <xdr:rowOff>74295</xdr:rowOff>
    </xdr:to>
    <xdr:sp macro="_xll.PtreeEvent_ObjectClick" textlink="">
      <xdr:nvSpPr>
        <xdr:cNvPr id="165" name="PTObj_DNode_2_7">
          <a:extLst>
            <a:ext uri="{FF2B5EF4-FFF2-40B4-BE49-F238E27FC236}">
              <a16:creationId xmlns:a16="http://schemas.microsoft.com/office/drawing/2014/main" xmlns="" id="{FC0FC49D-236C-4245-81C0-7D61600B9850}"/>
            </a:ext>
          </a:extLst>
        </xdr:cNvPr>
        <xdr:cNvSpPr/>
      </xdr:nvSpPr>
      <xdr:spPr>
        <a:xfrm rot="-5400000">
          <a:off x="9664827" y="68116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12</xdr:row>
      <xdr:rowOff>63357</xdr:rowOff>
    </xdr:from>
    <xdr:ext cx="622414" cy="180627"/>
    <xdr:sp macro="_xll.PtreeEvent_ObjectClick" textlink="">
      <xdr:nvSpPr>
        <xdr:cNvPr id="168" name="PTObj_DBranchName_2_7">
          <a:extLst>
            <a:ext uri="{FF2B5EF4-FFF2-40B4-BE49-F238E27FC236}">
              <a16:creationId xmlns:a16="http://schemas.microsoft.com/office/drawing/2014/main" xmlns="" id="{BFBA30AE-86CB-41DA-B941-40D057269E79}"/>
            </a:ext>
          </a:extLst>
        </xdr:cNvPr>
        <xdr:cNvSpPr txBox="1"/>
      </xdr:nvSpPr>
      <xdr:spPr>
        <a:xfrm>
          <a:off x="8437372" y="6800707"/>
          <a:ext cx="62241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Sell the rights</a:t>
          </a:r>
        </a:p>
      </xdr:txBody>
    </xdr:sp>
    <xdr:clientData/>
  </xdr:oneCellAnchor>
  <xdr:twoCellAnchor editAs="oneCell">
    <xdr:from>
      <xdr:col>6</xdr:col>
      <xdr:colOff>127</xdr:colOff>
      <xdr:row>16</xdr:row>
      <xdr:rowOff>74295</xdr:rowOff>
    </xdr:from>
    <xdr:to>
      <xdr:col>6</xdr:col>
      <xdr:colOff>158877</xdr:colOff>
      <xdr:row>17</xdr:row>
      <xdr:rowOff>74295</xdr:rowOff>
    </xdr:to>
    <xdr:sp macro="_xll.PtreeEvent_ObjectClick" textlink="">
      <xdr:nvSpPr>
        <xdr:cNvPr id="169" name="PTObj_DNode_2_8">
          <a:extLst>
            <a:ext uri="{FF2B5EF4-FFF2-40B4-BE49-F238E27FC236}">
              <a16:creationId xmlns:a16="http://schemas.microsoft.com/office/drawing/2014/main" xmlns="" id="{2A099150-2284-4690-81DD-556C0211DC4C}"/>
            </a:ext>
          </a:extLst>
        </xdr:cNvPr>
        <xdr:cNvSpPr/>
      </xdr:nvSpPr>
      <xdr:spPr>
        <a:xfrm rot="-5400000">
          <a:off x="9664827" y="74466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16</xdr:row>
      <xdr:rowOff>63357</xdr:rowOff>
    </xdr:from>
    <xdr:ext cx="451982" cy="180627"/>
    <xdr:sp macro="_xll.PtreeEvent_ObjectClick" textlink="">
      <xdr:nvSpPr>
        <xdr:cNvPr id="172" name="PTObj_DBranchName_2_8">
          <a:extLst>
            <a:ext uri="{FF2B5EF4-FFF2-40B4-BE49-F238E27FC236}">
              <a16:creationId xmlns:a16="http://schemas.microsoft.com/office/drawing/2014/main" xmlns="" id="{DB0986CE-5A4F-4D64-B7A2-88390689E16C}"/>
            </a:ext>
          </a:extLst>
        </xdr:cNvPr>
        <xdr:cNvSpPr txBox="1"/>
      </xdr:nvSpPr>
      <xdr:spPr>
        <a:xfrm>
          <a:off x="8437372" y="7435707"/>
          <a:ext cx="451982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Don't Sell</a:t>
          </a:r>
        </a:p>
      </xdr:txBody>
    </xdr:sp>
    <xdr:clientData/>
  </xdr:oneCellAnchor>
  <xdr:twoCellAnchor editAs="oneCell">
    <xdr:from>
      <xdr:col>5</xdr:col>
      <xdr:colOff>127</xdr:colOff>
      <xdr:row>22</xdr:row>
      <xdr:rowOff>74295</xdr:rowOff>
    </xdr:from>
    <xdr:to>
      <xdr:col>5</xdr:col>
      <xdr:colOff>158877</xdr:colOff>
      <xdr:row>23</xdr:row>
      <xdr:rowOff>74295</xdr:rowOff>
    </xdr:to>
    <xdr:sp macro="_xll.PtreeEvent_ObjectClick" textlink="">
      <xdr:nvSpPr>
        <xdr:cNvPr id="173" name="PTObj_DNode_2_9">
          <a:extLst>
            <a:ext uri="{FF2B5EF4-FFF2-40B4-BE49-F238E27FC236}">
              <a16:creationId xmlns:a16="http://schemas.microsoft.com/office/drawing/2014/main" xmlns="" id="{766B7012-655F-4C4F-A865-6A3BA5609854}"/>
            </a:ext>
          </a:extLst>
        </xdr:cNvPr>
        <xdr:cNvSpPr/>
      </xdr:nvSpPr>
      <xdr:spPr>
        <a:xfrm>
          <a:off x="8172577" y="839914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264922</xdr:colOff>
      <xdr:row>22</xdr:row>
      <xdr:rowOff>63357</xdr:rowOff>
    </xdr:from>
    <xdr:ext cx="908647" cy="180627"/>
    <xdr:sp macro="_xll.PtreeEvent_ObjectClick" textlink="">
      <xdr:nvSpPr>
        <xdr:cNvPr id="176" name="PTObj_DBranchName_2_9">
          <a:extLst>
            <a:ext uri="{FF2B5EF4-FFF2-40B4-BE49-F238E27FC236}">
              <a16:creationId xmlns:a16="http://schemas.microsoft.com/office/drawing/2014/main" xmlns="" id="{AEF45E93-5A5C-4295-84F3-6629F01C03B3}"/>
            </a:ext>
          </a:extLst>
        </xdr:cNvPr>
        <xdr:cNvSpPr txBox="1"/>
      </xdr:nvSpPr>
      <xdr:spPr>
        <a:xfrm>
          <a:off x="6735572" y="8388207"/>
          <a:ext cx="90864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Produce and Market</a:t>
          </a:r>
        </a:p>
      </xdr:txBody>
    </xdr:sp>
    <xdr:clientData/>
  </xdr:oneCellAnchor>
  <xdr:twoCellAnchor editAs="oneCell">
    <xdr:from>
      <xdr:col>6</xdr:col>
      <xdr:colOff>127</xdr:colOff>
      <xdr:row>20</xdr:row>
      <xdr:rowOff>74295</xdr:rowOff>
    </xdr:from>
    <xdr:to>
      <xdr:col>6</xdr:col>
      <xdr:colOff>158877</xdr:colOff>
      <xdr:row>21</xdr:row>
      <xdr:rowOff>74295</xdr:rowOff>
    </xdr:to>
    <xdr:sp macro="_xll.PtreeEvent_ObjectClick" textlink="">
      <xdr:nvSpPr>
        <xdr:cNvPr id="177" name="PTObj_DNode_2_10">
          <a:extLst>
            <a:ext uri="{FF2B5EF4-FFF2-40B4-BE49-F238E27FC236}">
              <a16:creationId xmlns:a16="http://schemas.microsoft.com/office/drawing/2014/main" xmlns="" id="{69F907C7-9C2F-4CFE-A4CC-171B1768501B}"/>
            </a:ext>
          </a:extLst>
        </xdr:cNvPr>
        <xdr:cNvSpPr/>
      </xdr:nvSpPr>
      <xdr:spPr>
        <a:xfrm rot="-5400000">
          <a:off x="9664827" y="80816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20</xdr:row>
      <xdr:rowOff>63357</xdr:rowOff>
    </xdr:from>
    <xdr:ext cx="290400" cy="180627"/>
    <xdr:sp macro="_xll.PtreeEvent_ObjectClick" textlink="">
      <xdr:nvSpPr>
        <xdr:cNvPr id="180" name="PTObj_DBranchName_2_10">
          <a:extLst>
            <a:ext uri="{FF2B5EF4-FFF2-40B4-BE49-F238E27FC236}">
              <a16:creationId xmlns:a16="http://schemas.microsoft.com/office/drawing/2014/main" xmlns="" id="{C69943A4-F2DB-470A-AAF2-E1D78C1E6F8B}"/>
            </a:ext>
          </a:extLst>
        </xdr:cNvPr>
        <xdr:cNvSpPr txBox="1"/>
      </xdr:nvSpPr>
      <xdr:spPr>
        <a:xfrm>
          <a:off x="8437372" y="8070707"/>
          <a:ext cx="29040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Great</a:t>
          </a:r>
        </a:p>
      </xdr:txBody>
    </xdr:sp>
    <xdr:clientData/>
  </xdr:oneCellAnchor>
  <xdr:twoCellAnchor editAs="oneCell">
    <xdr:from>
      <xdr:col>6</xdr:col>
      <xdr:colOff>127</xdr:colOff>
      <xdr:row>24</xdr:row>
      <xdr:rowOff>74295</xdr:rowOff>
    </xdr:from>
    <xdr:to>
      <xdr:col>6</xdr:col>
      <xdr:colOff>158877</xdr:colOff>
      <xdr:row>25</xdr:row>
      <xdr:rowOff>74295</xdr:rowOff>
    </xdr:to>
    <xdr:sp macro="_xll.PtreeEvent_ObjectClick" textlink="">
      <xdr:nvSpPr>
        <xdr:cNvPr id="181" name="PTObj_DNode_2_11">
          <a:extLst>
            <a:ext uri="{FF2B5EF4-FFF2-40B4-BE49-F238E27FC236}">
              <a16:creationId xmlns:a16="http://schemas.microsoft.com/office/drawing/2014/main" xmlns="" id="{840D2ECB-E902-49F3-834C-C25A6C46B54E}"/>
            </a:ext>
          </a:extLst>
        </xdr:cNvPr>
        <xdr:cNvSpPr/>
      </xdr:nvSpPr>
      <xdr:spPr>
        <a:xfrm rot="-5400000">
          <a:off x="9664827" y="87166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24</xdr:row>
      <xdr:rowOff>63357</xdr:rowOff>
    </xdr:from>
    <xdr:ext cx="210955" cy="180627"/>
    <xdr:sp macro="_xll.PtreeEvent_ObjectClick" textlink="">
      <xdr:nvSpPr>
        <xdr:cNvPr id="184" name="PTObj_DBranchName_2_11">
          <a:extLst>
            <a:ext uri="{FF2B5EF4-FFF2-40B4-BE49-F238E27FC236}">
              <a16:creationId xmlns:a16="http://schemas.microsoft.com/office/drawing/2014/main" xmlns="" id="{45809ABB-1FE3-4DAF-A595-F7C70FF56BD4}"/>
            </a:ext>
          </a:extLst>
        </xdr:cNvPr>
        <xdr:cNvSpPr txBox="1"/>
      </xdr:nvSpPr>
      <xdr:spPr>
        <a:xfrm>
          <a:off x="8437372" y="8705707"/>
          <a:ext cx="210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Fair</a:t>
          </a:r>
        </a:p>
      </xdr:txBody>
    </xdr:sp>
    <xdr:clientData/>
  </xdr:oneCellAnchor>
  <xdr:twoCellAnchor editAs="oneCell">
    <xdr:from>
      <xdr:col>6</xdr:col>
      <xdr:colOff>127</xdr:colOff>
      <xdr:row>26</xdr:row>
      <xdr:rowOff>74295</xdr:rowOff>
    </xdr:from>
    <xdr:to>
      <xdr:col>6</xdr:col>
      <xdr:colOff>158877</xdr:colOff>
      <xdr:row>27</xdr:row>
      <xdr:rowOff>74295</xdr:rowOff>
    </xdr:to>
    <xdr:sp macro="_xll.PtreeEvent_ObjectClick" textlink="">
      <xdr:nvSpPr>
        <xdr:cNvPr id="185" name="PTObj_DNode_2_12">
          <a:extLst>
            <a:ext uri="{FF2B5EF4-FFF2-40B4-BE49-F238E27FC236}">
              <a16:creationId xmlns:a16="http://schemas.microsoft.com/office/drawing/2014/main" xmlns="" id="{FA1ACBA5-E847-45EA-9BCC-EEED123A34A5}"/>
            </a:ext>
          </a:extLst>
        </xdr:cNvPr>
        <xdr:cNvSpPr/>
      </xdr:nvSpPr>
      <xdr:spPr>
        <a:xfrm rot="-5400000">
          <a:off x="9664827" y="90341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26</xdr:row>
      <xdr:rowOff>63357</xdr:rowOff>
    </xdr:from>
    <xdr:ext cx="296876" cy="180627"/>
    <xdr:sp macro="_xll.PtreeEvent_ObjectClick" textlink="">
      <xdr:nvSpPr>
        <xdr:cNvPr id="188" name="PTObj_DBranchName_2_12">
          <a:extLst>
            <a:ext uri="{FF2B5EF4-FFF2-40B4-BE49-F238E27FC236}">
              <a16:creationId xmlns:a16="http://schemas.microsoft.com/office/drawing/2014/main" xmlns="" id="{D9DEE416-2160-4D78-BBDB-9CC199BCAD09}"/>
            </a:ext>
          </a:extLst>
        </xdr:cNvPr>
        <xdr:cNvSpPr txBox="1"/>
      </xdr:nvSpPr>
      <xdr:spPr>
        <a:xfrm>
          <a:off x="8437372" y="9023207"/>
          <a:ext cx="296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Awful</a:t>
          </a:r>
        </a:p>
      </xdr:txBody>
    </xdr:sp>
    <xdr:clientData/>
  </xdr:oneCellAnchor>
  <xdr:twoCellAnchor editAs="oneCell">
    <xdr:from>
      <xdr:col>4</xdr:col>
      <xdr:colOff>127</xdr:colOff>
      <xdr:row>30</xdr:row>
      <xdr:rowOff>74295</xdr:rowOff>
    </xdr:from>
    <xdr:to>
      <xdr:col>4</xdr:col>
      <xdr:colOff>158877</xdr:colOff>
      <xdr:row>31</xdr:row>
      <xdr:rowOff>74295</xdr:rowOff>
    </xdr:to>
    <xdr:sp macro="_xll.PtreeEvent_ObjectClick" textlink="">
      <xdr:nvSpPr>
        <xdr:cNvPr id="189" name="PTObj_DNode_2_13">
          <a:extLst>
            <a:ext uri="{FF2B5EF4-FFF2-40B4-BE49-F238E27FC236}">
              <a16:creationId xmlns:a16="http://schemas.microsoft.com/office/drawing/2014/main" xmlns="" id="{93EA63FC-F86E-46A5-A679-6AD69E88209F}"/>
            </a:ext>
          </a:extLst>
        </xdr:cNvPr>
        <xdr:cNvSpPr/>
      </xdr:nvSpPr>
      <xdr:spPr>
        <a:xfrm rot="-5400000">
          <a:off x="6470777" y="96691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30</xdr:row>
      <xdr:rowOff>63357</xdr:rowOff>
    </xdr:from>
    <xdr:ext cx="631519" cy="180627"/>
    <xdr:sp macro="_xll.PtreeEvent_ObjectClick" textlink="">
      <xdr:nvSpPr>
        <xdr:cNvPr id="192" name="PTObj_DBranchName_2_13">
          <a:extLst>
            <a:ext uri="{FF2B5EF4-FFF2-40B4-BE49-F238E27FC236}">
              <a16:creationId xmlns:a16="http://schemas.microsoft.com/office/drawing/2014/main" xmlns="" id="{B6B1EC93-569E-4259-AA11-C778BEF17737}"/>
            </a:ext>
          </a:extLst>
        </xdr:cNvPr>
        <xdr:cNvSpPr txBox="1"/>
      </xdr:nvSpPr>
      <xdr:spPr>
        <a:xfrm>
          <a:off x="5249672" y="9658207"/>
          <a:ext cx="63151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approved</a:t>
          </a:r>
        </a:p>
      </xdr:txBody>
    </xdr:sp>
    <xdr:clientData/>
  </xdr:oneCellAnchor>
  <xdr:twoCellAnchor editAs="oneCell">
    <xdr:from>
      <xdr:col>3</xdr:col>
      <xdr:colOff>127</xdr:colOff>
      <xdr:row>34</xdr:row>
      <xdr:rowOff>74295</xdr:rowOff>
    </xdr:from>
    <xdr:to>
      <xdr:col>3</xdr:col>
      <xdr:colOff>158877</xdr:colOff>
      <xdr:row>35</xdr:row>
      <xdr:rowOff>74295</xdr:rowOff>
    </xdr:to>
    <xdr:sp macro="_xll.PtreeEvent_ObjectClick" textlink="">
      <xdr:nvSpPr>
        <xdr:cNvPr id="193" name="PTObj_DNode_2_14">
          <a:extLst>
            <a:ext uri="{FF2B5EF4-FFF2-40B4-BE49-F238E27FC236}">
              <a16:creationId xmlns:a16="http://schemas.microsoft.com/office/drawing/2014/main" xmlns="" id="{519E64C5-BE71-41B4-9DA7-2B4DB8E0E76A}"/>
            </a:ext>
          </a:extLst>
        </xdr:cNvPr>
        <xdr:cNvSpPr/>
      </xdr:nvSpPr>
      <xdr:spPr>
        <a:xfrm rot="-5400000">
          <a:off x="4984877" y="103041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34</xdr:row>
      <xdr:rowOff>63357</xdr:rowOff>
    </xdr:from>
    <xdr:ext cx="244939" cy="180627"/>
    <xdr:sp macro="_xll.PtreeEvent_ObjectClick" textlink="">
      <xdr:nvSpPr>
        <xdr:cNvPr id="196" name="PTObj_DBranchName_2_14">
          <a:extLst>
            <a:ext uri="{FF2B5EF4-FFF2-40B4-BE49-F238E27FC236}">
              <a16:creationId xmlns:a16="http://schemas.microsoft.com/office/drawing/2014/main" xmlns="" id="{762D5D58-29FC-487F-B973-BFD4226D03AC}"/>
            </a:ext>
          </a:extLst>
        </xdr:cNvPr>
        <xdr:cNvSpPr txBox="1"/>
      </xdr:nvSpPr>
      <xdr:spPr>
        <a:xfrm>
          <a:off x="3503422" y="10293207"/>
          <a:ext cx="24493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Stop</a:t>
          </a:r>
        </a:p>
      </xdr:txBody>
    </xdr:sp>
    <xdr:clientData/>
  </xdr:oneCellAnchor>
  <xdr:oneCellAnchor>
    <xdr:from>
      <xdr:col>1</xdr:col>
      <xdr:colOff>264922</xdr:colOff>
      <xdr:row>32</xdr:row>
      <xdr:rowOff>49069</xdr:rowOff>
    </xdr:from>
    <xdr:ext cx="623184" cy="180627"/>
    <xdr:sp macro="_xll.PtreeEvent_ObjectClick" textlink="">
      <xdr:nvSpPr>
        <xdr:cNvPr id="19" name="PTObj_DBranchName_2_2">
          <a:extLst>
            <a:ext uri="{FF2B5EF4-FFF2-40B4-BE49-F238E27FC236}">
              <a16:creationId xmlns:a16="http://schemas.microsoft.com/office/drawing/2014/main" xmlns="" id="{DAEDD010-1B46-4124-92FB-345080153603}"/>
            </a:ext>
          </a:extLst>
        </xdr:cNvPr>
        <xdr:cNvSpPr txBox="1"/>
      </xdr:nvSpPr>
      <xdr:spPr>
        <a:xfrm>
          <a:off x="2011172" y="5200507"/>
          <a:ext cx="6231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Phase 1 Trials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226822</xdr:colOff>
      <xdr:row>19</xdr:row>
      <xdr:rowOff>139382</xdr:rowOff>
    </xdr:from>
    <xdr:to>
      <xdr:col>2</xdr:col>
      <xdr:colOff>127</xdr:colOff>
      <xdr:row>19</xdr:row>
      <xdr:rowOff>139382</xdr:rowOff>
    </xdr:to>
    <xdr:cxnSp macro="">
      <xdr:nvCxnSpPr>
        <xdr:cNvPr id="2" name="PTObj_DBranchHLine_2_2">
          <a:extLst>
            <a:ext uri="{FF2B5EF4-FFF2-40B4-BE49-F238E27FC236}">
              <a16:creationId xmlns:a16="http://schemas.microsoft.com/office/drawing/2014/main" xmlns="" id="{115326D2-D10E-46F3-BEEC-9E762A54E4A5}"/>
            </a:ext>
          </a:extLst>
        </xdr:cNvPr>
        <xdr:cNvCxnSpPr/>
      </xdr:nvCxnSpPr>
      <xdr:spPr>
        <a:xfrm>
          <a:off x="1973072" y="5276532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74422</xdr:colOff>
      <xdr:row>19</xdr:row>
      <xdr:rowOff>139382</xdr:rowOff>
    </xdr:from>
    <xdr:to>
      <xdr:col>1</xdr:col>
      <xdr:colOff>226822</xdr:colOff>
      <xdr:row>21</xdr:row>
      <xdr:rowOff>148590</xdr:rowOff>
    </xdr:to>
    <xdr:cxnSp macro="">
      <xdr:nvCxnSpPr>
        <xdr:cNvPr id="3" name="PTObj_DBranchDLine_2_2">
          <a:extLst>
            <a:ext uri="{FF2B5EF4-FFF2-40B4-BE49-F238E27FC236}">
              <a16:creationId xmlns:a16="http://schemas.microsoft.com/office/drawing/2014/main" xmlns="" id="{271406D2-AE75-4850-81DE-0165D33EBC8C}"/>
            </a:ext>
          </a:extLst>
        </xdr:cNvPr>
        <xdr:cNvCxnSpPr/>
      </xdr:nvCxnSpPr>
      <xdr:spPr>
        <a:xfrm flipV="1">
          <a:off x="1820672" y="5276532"/>
          <a:ext cx="152400" cy="644208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17</xdr:row>
      <xdr:rowOff>153670</xdr:rowOff>
    </xdr:from>
    <xdr:to>
      <xdr:col>4</xdr:col>
      <xdr:colOff>127</xdr:colOff>
      <xdr:row>17</xdr:row>
      <xdr:rowOff>153670</xdr:rowOff>
    </xdr:to>
    <xdr:cxnSp macro="">
      <xdr:nvCxnSpPr>
        <xdr:cNvPr id="6" name="PTObj_DBranchHLine_2_13">
          <a:extLst>
            <a:ext uri="{FF2B5EF4-FFF2-40B4-BE49-F238E27FC236}">
              <a16:creationId xmlns:a16="http://schemas.microsoft.com/office/drawing/2014/main" xmlns="" id="{5EAFD7D6-5680-4101-8F3C-A833A230BB74}"/>
            </a:ext>
          </a:extLst>
        </xdr:cNvPr>
        <xdr:cNvCxnSpPr/>
      </xdr:nvCxnSpPr>
      <xdr:spPr>
        <a:xfrm>
          <a:off x="5211572" y="497332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15</xdr:row>
      <xdr:rowOff>148589</xdr:rowOff>
    </xdr:from>
    <xdr:to>
      <xdr:col>3</xdr:col>
      <xdr:colOff>226822</xdr:colOff>
      <xdr:row>17</xdr:row>
      <xdr:rowOff>153670</xdr:rowOff>
    </xdr:to>
    <xdr:cxnSp macro="">
      <xdr:nvCxnSpPr>
        <xdr:cNvPr id="7" name="PTObj_DBranchDLine_2_13">
          <a:extLst>
            <a:ext uri="{FF2B5EF4-FFF2-40B4-BE49-F238E27FC236}">
              <a16:creationId xmlns:a16="http://schemas.microsoft.com/office/drawing/2014/main" xmlns="" id="{28D574E7-9A1C-4F24-98F6-767B4EA6FB2A}"/>
            </a:ext>
          </a:extLst>
        </xdr:cNvPr>
        <xdr:cNvCxnSpPr/>
      </xdr:nvCxnSpPr>
      <xdr:spPr>
        <a:xfrm>
          <a:off x="5059172" y="46507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13</xdr:row>
      <xdr:rowOff>153670</xdr:rowOff>
    </xdr:from>
    <xdr:to>
      <xdr:col>6</xdr:col>
      <xdr:colOff>127</xdr:colOff>
      <xdr:row>13</xdr:row>
      <xdr:rowOff>153670</xdr:rowOff>
    </xdr:to>
    <xdr:cxnSp macro="">
      <xdr:nvCxnSpPr>
        <xdr:cNvPr id="8" name="PTObj_DBranchHLine_2_12">
          <a:extLst>
            <a:ext uri="{FF2B5EF4-FFF2-40B4-BE49-F238E27FC236}">
              <a16:creationId xmlns:a16="http://schemas.microsoft.com/office/drawing/2014/main" xmlns="" id="{C2141998-EAFE-4720-8F36-483923996FF0}"/>
            </a:ext>
          </a:extLst>
        </xdr:cNvPr>
        <xdr:cNvCxnSpPr/>
      </xdr:nvCxnSpPr>
      <xdr:spPr>
        <a:xfrm>
          <a:off x="8399272" y="43383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9</xdr:row>
      <xdr:rowOff>148589</xdr:rowOff>
    </xdr:from>
    <xdr:to>
      <xdr:col>5</xdr:col>
      <xdr:colOff>226822</xdr:colOff>
      <xdr:row>13</xdr:row>
      <xdr:rowOff>153670</xdr:rowOff>
    </xdr:to>
    <xdr:cxnSp macro="">
      <xdr:nvCxnSpPr>
        <xdr:cNvPr id="9" name="PTObj_DBranchDLine_2_12">
          <a:extLst>
            <a:ext uri="{FF2B5EF4-FFF2-40B4-BE49-F238E27FC236}">
              <a16:creationId xmlns:a16="http://schemas.microsoft.com/office/drawing/2014/main" xmlns="" id="{04F9667B-DE8A-4EA0-94A8-91949F8CA4DB}"/>
            </a:ext>
          </a:extLst>
        </xdr:cNvPr>
        <xdr:cNvCxnSpPr/>
      </xdr:nvCxnSpPr>
      <xdr:spPr>
        <a:xfrm>
          <a:off x="8246872" y="3698239"/>
          <a:ext cx="152400" cy="64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11</xdr:row>
      <xdr:rowOff>153670</xdr:rowOff>
    </xdr:from>
    <xdr:to>
      <xdr:col>6</xdr:col>
      <xdr:colOff>127</xdr:colOff>
      <xdr:row>11</xdr:row>
      <xdr:rowOff>153670</xdr:rowOff>
    </xdr:to>
    <xdr:cxnSp macro="">
      <xdr:nvCxnSpPr>
        <xdr:cNvPr id="10" name="PTObj_DBranchHLine_2_11">
          <a:extLst>
            <a:ext uri="{FF2B5EF4-FFF2-40B4-BE49-F238E27FC236}">
              <a16:creationId xmlns:a16="http://schemas.microsoft.com/office/drawing/2014/main" xmlns="" id="{2435CB12-820F-4F4C-9B5F-E0C839863D5C}"/>
            </a:ext>
          </a:extLst>
        </xdr:cNvPr>
        <xdr:cNvCxnSpPr/>
      </xdr:nvCxnSpPr>
      <xdr:spPr>
        <a:xfrm>
          <a:off x="8399272" y="40208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9</xdr:row>
      <xdr:rowOff>148589</xdr:rowOff>
    </xdr:from>
    <xdr:to>
      <xdr:col>5</xdr:col>
      <xdr:colOff>226822</xdr:colOff>
      <xdr:row>11</xdr:row>
      <xdr:rowOff>153670</xdr:rowOff>
    </xdr:to>
    <xdr:cxnSp macro="">
      <xdr:nvCxnSpPr>
        <xdr:cNvPr id="11" name="PTObj_DBranchDLine_2_11">
          <a:extLst>
            <a:ext uri="{FF2B5EF4-FFF2-40B4-BE49-F238E27FC236}">
              <a16:creationId xmlns:a16="http://schemas.microsoft.com/office/drawing/2014/main" xmlns="" id="{F4BA5077-84E5-4E2D-AA39-5CC272A94CF2}"/>
            </a:ext>
          </a:extLst>
        </xdr:cNvPr>
        <xdr:cNvCxnSpPr/>
      </xdr:nvCxnSpPr>
      <xdr:spPr>
        <a:xfrm>
          <a:off x="8246872" y="3698239"/>
          <a:ext cx="152400" cy="3225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226822</xdr:colOff>
      <xdr:row>7</xdr:row>
      <xdr:rowOff>153670</xdr:rowOff>
    </xdr:from>
    <xdr:to>
      <xdr:col>6</xdr:col>
      <xdr:colOff>127</xdr:colOff>
      <xdr:row>7</xdr:row>
      <xdr:rowOff>153670</xdr:rowOff>
    </xdr:to>
    <xdr:cxnSp macro="">
      <xdr:nvCxnSpPr>
        <xdr:cNvPr id="12" name="PTObj_DBranchHLine_2_10">
          <a:extLst>
            <a:ext uri="{FF2B5EF4-FFF2-40B4-BE49-F238E27FC236}">
              <a16:creationId xmlns:a16="http://schemas.microsoft.com/office/drawing/2014/main" xmlns="" id="{6B3E4A41-853E-4EDF-909C-7052B190D048}"/>
            </a:ext>
          </a:extLst>
        </xdr:cNvPr>
        <xdr:cNvCxnSpPr/>
      </xdr:nvCxnSpPr>
      <xdr:spPr>
        <a:xfrm>
          <a:off x="8399272" y="3385820"/>
          <a:ext cx="1265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74422</xdr:colOff>
      <xdr:row>7</xdr:row>
      <xdr:rowOff>153670</xdr:rowOff>
    </xdr:from>
    <xdr:to>
      <xdr:col>5</xdr:col>
      <xdr:colOff>226822</xdr:colOff>
      <xdr:row>9</xdr:row>
      <xdr:rowOff>148589</xdr:rowOff>
    </xdr:to>
    <xdr:cxnSp macro="">
      <xdr:nvCxnSpPr>
        <xdr:cNvPr id="13" name="PTObj_DBranchDLine_2_10">
          <a:extLst>
            <a:ext uri="{FF2B5EF4-FFF2-40B4-BE49-F238E27FC236}">
              <a16:creationId xmlns:a16="http://schemas.microsoft.com/office/drawing/2014/main" xmlns="" id="{2619F338-5D1A-4BCB-B267-4CE5B4A792BF}"/>
            </a:ext>
          </a:extLst>
        </xdr:cNvPr>
        <xdr:cNvCxnSpPr/>
      </xdr:nvCxnSpPr>
      <xdr:spPr>
        <a:xfrm flipV="1">
          <a:off x="8246872" y="3385820"/>
          <a:ext cx="152400" cy="3124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226822</xdr:colOff>
      <xdr:row>9</xdr:row>
      <xdr:rowOff>153670</xdr:rowOff>
    </xdr:from>
    <xdr:to>
      <xdr:col>5</xdr:col>
      <xdr:colOff>127</xdr:colOff>
      <xdr:row>9</xdr:row>
      <xdr:rowOff>153670</xdr:rowOff>
    </xdr:to>
    <xdr:cxnSp macro="">
      <xdr:nvCxnSpPr>
        <xdr:cNvPr id="14" name="PTObj_DBranchHLine_2_9">
          <a:extLst>
            <a:ext uri="{FF2B5EF4-FFF2-40B4-BE49-F238E27FC236}">
              <a16:creationId xmlns:a16="http://schemas.microsoft.com/office/drawing/2014/main" xmlns="" id="{684AF539-03E7-43F3-B458-46B4AC39F18F}"/>
            </a:ext>
          </a:extLst>
        </xdr:cNvPr>
        <xdr:cNvCxnSpPr/>
      </xdr:nvCxnSpPr>
      <xdr:spPr>
        <a:xfrm>
          <a:off x="6697472" y="3703320"/>
          <a:ext cx="14751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74422</xdr:colOff>
      <xdr:row>5</xdr:row>
      <xdr:rowOff>148589</xdr:rowOff>
    </xdr:from>
    <xdr:to>
      <xdr:col>4</xdr:col>
      <xdr:colOff>226822</xdr:colOff>
      <xdr:row>9</xdr:row>
      <xdr:rowOff>153670</xdr:rowOff>
    </xdr:to>
    <xdr:cxnSp macro="">
      <xdr:nvCxnSpPr>
        <xdr:cNvPr id="15" name="PTObj_DBranchDLine_2_9">
          <a:extLst>
            <a:ext uri="{FF2B5EF4-FFF2-40B4-BE49-F238E27FC236}">
              <a16:creationId xmlns:a16="http://schemas.microsoft.com/office/drawing/2014/main" xmlns="" id="{2DD0BCFF-7B7B-4EAA-AA16-398D10356700}"/>
            </a:ext>
          </a:extLst>
        </xdr:cNvPr>
        <xdr:cNvCxnSpPr/>
      </xdr:nvCxnSpPr>
      <xdr:spPr>
        <a:xfrm>
          <a:off x="6545072" y="3063239"/>
          <a:ext cx="152400" cy="6400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226822</xdr:colOff>
      <xdr:row>5</xdr:row>
      <xdr:rowOff>153670</xdr:rowOff>
    </xdr:from>
    <xdr:to>
      <xdr:col>4</xdr:col>
      <xdr:colOff>127</xdr:colOff>
      <xdr:row>5</xdr:row>
      <xdr:rowOff>153670</xdr:rowOff>
    </xdr:to>
    <xdr:cxnSp macro="">
      <xdr:nvCxnSpPr>
        <xdr:cNvPr id="22" name="PTObj_DBranchHLine_2_5">
          <a:extLst>
            <a:ext uri="{FF2B5EF4-FFF2-40B4-BE49-F238E27FC236}">
              <a16:creationId xmlns:a16="http://schemas.microsoft.com/office/drawing/2014/main" xmlns="" id="{400F0FF7-2D16-4F27-9587-E183BA5C55F8}"/>
            </a:ext>
          </a:extLst>
        </xdr:cNvPr>
        <xdr:cNvCxnSpPr/>
      </xdr:nvCxnSpPr>
      <xdr:spPr>
        <a:xfrm>
          <a:off x="5211572" y="3068320"/>
          <a:ext cx="125920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74422</xdr:colOff>
      <xdr:row>5</xdr:row>
      <xdr:rowOff>153670</xdr:rowOff>
    </xdr:from>
    <xdr:to>
      <xdr:col>3</xdr:col>
      <xdr:colOff>226822</xdr:colOff>
      <xdr:row>15</xdr:row>
      <xdr:rowOff>148589</xdr:rowOff>
    </xdr:to>
    <xdr:cxnSp macro="">
      <xdr:nvCxnSpPr>
        <xdr:cNvPr id="23" name="PTObj_DBranchDLine_2_5">
          <a:extLst>
            <a:ext uri="{FF2B5EF4-FFF2-40B4-BE49-F238E27FC236}">
              <a16:creationId xmlns:a16="http://schemas.microsoft.com/office/drawing/2014/main" xmlns="" id="{0BE378F5-93FE-46BE-AE06-CFFAF11A7292}"/>
            </a:ext>
          </a:extLst>
        </xdr:cNvPr>
        <xdr:cNvCxnSpPr/>
      </xdr:nvCxnSpPr>
      <xdr:spPr>
        <a:xfrm flipV="1">
          <a:off x="5059172" y="3068320"/>
          <a:ext cx="152400" cy="15824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226822</xdr:colOff>
      <xdr:row>15</xdr:row>
      <xdr:rowOff>153670</xdr:rowOff>
    </xdr:from>
    <xdr:to>
      <xdr:col>3</xdr:col>
      <xdr:colOff>127</xdr:colOff>
      <xdr:row>15</xdr:row>
      <xdr:rowOff>153670</xdr:rowOff>
    </xdr:to>
    <xdr:cxnSp macro="">
      <xdr:nvCxnSpPr>
        <xdr:cNvPr id="24" name="PTObj_DBranchHLine_2_4">
          <a:extLst>
            <a:ext uri="{FF2B5EF4-FFF2-40B4-BE49-F238E27FC236}">
              <a16:creationId xmlns:a16="http://schemas.microsoft.com/office/drawing/2014/main" xmlns="" id="{6368FC66-A77A-4936-BD8E-0807B941C5F7}"/>
            </a:ext>
          </a:extLst>
        </xdr:cNvPr>
        <xdr:cNvCxnSpPr/>
      </xdr:nvCxnSpPr>
      <xdr:spPr>
        <a:xfrm>
          <a:off x="3465322" y="4655820"/>
          <a:ext cx="1519555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74422</xdr:colOff>
      <xdr:row>15</xdr:row>
      <xdr:rowOff>153670</xdr:rowOff>
    </xdr:from>
    <xdr:to>
      <xdr:col>2</xdr:col>
      <xdr:colOff>226822</xdr:colOff>
      <xdr:row>19</xdr:row>
      <xdr:rowOff>148589</xdr:rowOff>
    </xdr:to>
    <xdr:cxnSp macro="">
      <xdr:nvCxnSpPr>
        <xdr:cNvPr id="25" name="PTObj_DBranchDLine_2_4">
          <a:extLst>
            <a:ext uri="{FF2B5EF4-FFF2-40B4-BE49-F238E27FC236}">
              <a16:creationId xmlns:a16="http://schemas.microsoft.com/office/drawing/2014/main" xmlns="" id="{0403A19E-AC8D-40C5-AF27-9FC584782339}"/>
            </a:ext>
          </a:extLst>
        </xdr:cNvPr>
        <xdr:cNvCxnSpPr/>
      </xdr:nvCxnSpPr>
      <xdr:spPr>
        <a:xfrm flipV="1">
          <a:off x="3312922" y="4655820"/>
          <a:ext cx="152400" cy="6299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21</xdr:row>
      <xdr:rowOff>153670</xdr:rowOff>
    </xdr:from>
    <xdr:to>
      <xdr:col>1</xdr:col>
      <xdr:colOff>127</xdr:colOff>
      <xdr:row>21</xdr:row>
      <xdr:rowOff>153670</xdr:rowOff>
    </xdr:to>
    <xdr:cxnSp macro="">
      <xdr:nvCxnSpPr>
        <xdr:cNvPr id="28" name="PTObj_DBranchHLine_2_1">
          <a:extLst>
            <a:ext uri="{FF2B5EF4-FFF2-40B4-BE49-F238E27FC236}">
              <a16:creationId xmlns:a16="http://schemas.microsoft.com/office/drawing/2014/main" xmlns="" id="{46EA16AE-64EA-433A-A1F8-5D9312A3D16D}"/>
            </a:ext>
          </a:extLst>
        </xdr:cNvPr>
        <xdr:cNvCxnSpPr/>
      </xdr:nvCxnSpPr>
      <xdr:spPr>
        <a:xfrm>
          <a:off x="177800" y="5925820"/>
          <a:ext cx="1568577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127</xdr:colOff>
      <xdr:row>21</xdr:row>
      <xdr:rowOff>74295</xdr:rowOff>
    </xdr:from>
    <xdr:to>
      <xdr:col>1</xdr:col>
      <xdr:colOff>158877</xdr:colOff>
      <xdr:row>22</xdr:row>
      <xdr:rowOff>74295</xdr:rowOff>
    </xdr:to>
    <xdr:sp macro="" textlink="">
      <xdr:nvSpPr>
        <xdr:cNvPr id="29" name="PTObj_DNode_2_1">
          <a:extLst>
            <a:ext uri="{FF2B5EF4-FFF2-40B4-BE49-F238E27FC236}">
              <a16:creationId xmlns:a16="http://schemas.microsoft.com/office/drawing/2014/main" xmlns="" id="{476A307F-B41A-4B00-B37A-B71FDEE9DAF1}"/>
            </a:ext>
          </a:extLst>
        </xdr:cNvPr>
        <xdr:cNvSpPr/>
      </xdr:nvSpPr>
      <xdr:spPr>
        <a:xfrm>
          <a:off x="1746377" y="584644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215900</xdr:colOff>
      <xdr:row>21</xdr:row>
      <xdr:rowOff>63357</xdr:rowOff>
    </xdr:from>
    <xdr:ext cx="924356" cy="180627"/>
    <xdr:sp macro="" textlink="">
      <xdr:nvSpPr>
        <xdr:cNvPr id="30" name="PTObj_DBranchName_2_1">
          <a:extLst>
            <a:ext uri="{FF2B5EF4-FFF2-40B4-BE49-F238E27FC236}">
              <a16:creationId xmlns:a16="http://schemas.microsoft.com/office/drawing/2014/main" xmlns="" id="{B776140E-6258-4926-B7B1-1E5783AE4BCE}"/>
            </a:ext>
          </a:extLst>
        </xdr:cNvPr>
        <xdr:cNvSpPr txBox="1"/>
      </xdr:nvSpPr>
      <xdr:spPr>
        <a:xfrm>
          <a:off x="215900" y="5835507"/>
          <a:ext cx="92435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New Dietary Product</a:t>
          </a:r>
        </a:p>
      </xdr:txBody>
    </xdr:sp>
    <xdr:clientData/>
  </xdr:oneCellAnchor>
  <xdr:twoCellAnchor editAs="oneCell">
    <xdr:from>
      <xdr:col>2</xdr:col>
      <xdr:colOff>127</xdr:colOff>
      <xdr:row>19</xdr:row>
      <xdr:rowOff>74295</xdr:rowOff>
    </xdr:from>
    <xdr:to>
      <xdr:col>2</xdr:col>
      <xdr:colOff>158877</xdr:colOff>
      <xdr:row>20</xdr:row>
      <xdr:rowOff>74295</xdr:rowOff>
    </xdr:to>
    <xdr:sp macro="" textlink="">
      <xdr:nvSpPr>
        <xdr:cNvPr id="33" name="PTObj_DNode_2_2">
          <a:extLst>
            <a:ext uri="{FF2B5EF4-FFF2-40B4-BE49-F238E27FC236}">
              <a16:creationId xmlns:a16="http://schemas.microsoft.com/office/drawing/2014/main" xmlns="" id="{6067B311-4022-4174-BE1C-68889A1307E6}"/>
            </a:ext>
          </a:extLst>
        </xdr:cNvPr>
        <xdr:cNvSpPr/>
      </xdr:nvSpPr>
      <xdr:spPr>
        <a:xfrm>
          <a:off x="3238627" y="521144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127</xdr:colOff>
      <xdr:row>15</xdr:row>
      <xdr:rowOff>74295</xdr:rowOff>
    </xdr:from>
    <xdr:to>
      <xdr:col>3</xdr:col>
      <xdr:colOff>158877</xdr:colOff>
      <xdr:row>16</xdr:row>
      <xdr:rowOff>74295</xdr:rowOff>
    </xdr:to>
    <xdr:sp macro="" textlink="">
      <xdr:nvSpPr>
        <xdr:cNvPr id="34" name="PTObj_DNode_2_4">
          <a:extLst>
            <a:ext uri="{FF2B5EF4-FFF2-40B4-BE49-F238E27FC236}">
              <a16:creationId xmlns:a16="http://schemas.microsoft.com/office/drawing/2014/main" xmlns="" id="{C9879516-4B24-4F8F-8913-106104395C52}"/>
            </a:ext>
          </a:extLst>
        </xdr:cNvPr>
        <xdr:cNvSpPr/>
      </xdr:nvSpPr>
      <xdr:spPr>
        <a:xfrm>
          <a:off x="4984877" y="457644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264922</xdr:colOff>
      <xdr:row>15</xdr:row>
      <xdr:rowOff>63357</xdr:rowOff>
    </xdr:from>
    <xdr:ext cx="951799" cy="180627"/>
    <xdr:sp macro="" textlink="">
      <xdr:nvSpPr>
        <xdr:cNvPr id="35" name="PTObj_DBranchName_2_4">
          <a:extLst>
            <a:ext uri="{FF2B5EF4-FFF2-40B4-BE49-F238E27FC236}">
              <a16:creationId xmlns:a16="http://schemas.microsoft.com/office/drawing/2014/main" xmlns="" id="{C862DB4C-D1F3-446C-A300-48C287F56FB2}"/>
            </a:ext>
          </a:extLst>
        </xdr:cNvPr>
        <xdr:cNvSpPr txBox="1"/>
      </xdr:nvSpPr>
      <xdr:spPr>
        <a:xfrm>
          <a:off x="3503422" y="4565507"/>
          <a:ext cx="95179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Proceed with Phase 2</a:t>
          </a:r>
        </a:p>
      </xdr:txBody>
    </xdr:sp>
    <xdr:clientData/>
  </xdr:oneCellAnchor>
  <xdr:twoCellAnchor editAs="oneCell">
    <xdr:from>
      <xdr:col>4</xdr:col>
      <xdr:colOff>127</xdr:colOff>
      <xdr:row>5</xdr:row>
      <xdr:rowOff>74295</xdr:rowOff>
    </xdr:from>
    <xdr:to>
      <xdr:col>4</xdr:col>
      <xdr:colOff>158877</xdr:colOff>
      <xdr:row>6</xdr:row>
      <xdr:rowOff>74295</xdr:rowOff>
    </xdr:to>
    <xdr:sp macro="" textlink="">
      <xdr:nvSpPr>
        <xdr:cNvPr id="36" name="PTObj_DNode_2_5">
          <a:extLst>
            <a:ext uri="{FF2B5EF4-FFF2-40B4-BE49-F238E27FC236}">
              <a16:creationId xmlns:a16="http://schemas.microsoft.com/office/drawing/2014/main" xmlns="" id="{4551736D-EC6A-4A4F-BF00-C54BF653F871}"/>
            </a:ext>
          </a:extLst>
        </xdr:cNvPr>
        <xdr:cNvSpPr/>
      </xdr:nvSpPr>
      <xdr:spPr>
        <a:xfrm>
          <a:off x="6470777" y="2988945"/>
          <a:ext cx="158750" cy="158750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5</xdr:row>
      <xdr:rowOff>63357</xdr:rowOff>
    </xdr:from>
    <xdr:ext cx="656654" cy="180627"/>
    <xdr:sp macro="" textlink="">
      <xdr:nvSpPr>
        <xdr:cNvPr id="37" name="PTObj_DBranchName_2_5">
          <a:extLst>
            <a:ext uri="{FF2B5EF4-FFF2-40B4-BE49-F238E27FC236}">
              <a16:creationId xmlns:a16="http://schemas.microsoft.com/office/drawing/2014/main" xmlns="" id="{676C9CDC-B53C-4299-A06C-1010A2A527BD}"/>
            </a:ext>
          </a:extLst>
        </xdr:cNvPr>
        <xdr:cNvSpPr txBox="1"/>
      </xdr:nvSpPr>
      <xdr:spPr>
        <a:xfrm>
          <a:off x="5249672" y="2978007"/>
          <a:ext cx="656654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FDA Approved</a:t>
          </a:r>
        </a:p>
      </xdr:txBody>
    </xdr:sp>
    <xdr:clientData/>
  </xdr:oneCellAnchor>
  <xdr:twoCellAnchor editAs="oneCell">
    <xdr:from>
      <xdr:col>5</xdr:col>
      <xdr:colOff>127</xdr:colOff>
      <xdr:row>9</xdr:row>
      <xdr:rowOff>74295</xdr:rowOff>
    </xdr:from>
    <xdr:to>
      <xdr:col>5</xdr:col>
      <xdr:colOff>158877</xdr:colOff>
      <xdr:row>10</xdr:row>
      <xdr:rowOff>74295</xdr:rowOff>
    </xdr:to>
    <xdr:sp macro="" textlink="">
      <xdr:nvSpPr>
        <xdr:cNvPr id="44" name="PTObj_DNode_2_9">
          <a:extLst>
            <a:ext uri="{FF2B5EF4-FFF2-40B4-BE49-F238E27FC236}">
              <a16:creationId xmlns:a16="http://schemas.microsoft.com/office/drawing/2014/main" xmlns="" id="{A0B429E7-EBCB-4F11-95D3-8E8499292C40}"/>
            </a:ext>
          </a:extLst>
        </xdr:cNvPr>
        <xdr:cNvSpPr/>
      </xdr:nvSpPr>
      <xdr:spPr>
        <a:xfrm>
          <a:off x="8172577" y="3623945"/>
          <a:ext cx="158750" cy="158750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264922</xdr:colOff>
      <xdr:row>9</xdr:row>
      <xdr:rowOff>63357</xdr:rowOff>
    </xdr:from>
    <xdr:ext cx="908647" cy="180627"/>
    <xdr:sp macro="" textlink="">
      <xdr:nvSpPr>
        <xdr:cNvPr id="45" name="PTObj_DBranchName_2_9">
          <a:extLst>
            <a:ext uri="{FF2B5EF4-FFF2-40B4-BE49-F238E27FC236}">
              <a16:creationId xmlns:a16="http://schemas.microsoft.com/office/drawing/2014/main" xmlns="" id="{84678764-5442-40CB-BF49-D4CE98F6286D}"/>
            </a:ext>
          </a:extLst>
        </xdr:cNvPr>
        <xdr:cNvSpPr txBox="1"/>
      </xdr:nvSpPr>
      <xdr:spPr>
        <a:xfrm>
          <a:off x="6735572" y="3613007"/>
          <a:ext cx="90864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Produce and Market</a:t>
          </a:r>
        </a:p>
      </xdr:txBody>
    </xdr:sp>
    <xdr:clientData/>
  </xdr:oneCellAnchor>
  <xdr:twoCellAnchor editAs="oneCell">
    <xdr:from>
      <xdr:col>6</xdr:col>
      <xdr:colOff>127</xdr:colOff>
      <xdr:row>7</xdr:row>
      <xdr:rowOff>74295</xdr:rowOff>
    </xdr:from>
    <xdr:to>
      <xdr:col>6</xdr:col>
      <xdr:colOff>158877</xdr:colOff>
      <xdr:row>8</xdr:row>
      <xdr:rowOff>74295</xdr:rowOff>
    </xdr:to>
    <xdr:sp macro="" textlink="">
      <xdr:nvSpPr>
        <xdr:cNvPr id="46" name="PTObj_DNode_2_10">
          <a:extLst>
            <a:ext uri="{FF2B5EF4-FFF2-40B4-BE49-F238E27FC236}">
              <a16:creationId xmlns:a16="http://schemas.microsoft.com/office/drawing/2014/main" xmlns="" id="{8656A079-C6FB-47AC-B64B-4382B1C0BADB}"/>
            </a:ext>
          </a:extLst>
        </xdr:cNvPr>
        <xdr:cNvSpPr/>
      </xdr:nvSpPr>
      <xdr:spPr>
        <a:xfrm rot="-5400000">
          <a:off x="9664827" y="33064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7</xdr:row>
      <xdr:rowOff>63357</xdr:rowOff>
    </xdr:from>
    <xdr:ext cx="290400" cy="180627"/>
    <xdr:sp macro="" textlink="">
      <xdr:nvSpPr>
        <xdr:cNvPr id="47" name="PTObj_DBranchName_2_10">
          <a:extLst>
            <a:ext uri="{FF2B5EF4-FFF2-40B4-BE49-F238E27FC236}">
              <a16:creationId xmlns:a16="http://schemas.microsoft.com/office/drawing/2014/main" xmlns="" id="{9F3F0C7D-F7DE-4D70-A1FD-97385E9930A7}"/>
            </a:ext>
          </a:extLst>
        </xdr:cNvPr>
        <xdr:cNvSpPr txBox="1"/>
      </xdr:nvSpPr>
      <xdr:spPr>
        <a:xfrm>
          <a:off x="8437372" y="3295507"/>
          <a:ext cx="29040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Great</a:t>
          </a:r>
        </a:p>
      </xdr:txBody>
    </xdr:sp>
    <xdr:clientData/>
  </xdr:oneCellAnchor>
  <xdr:twoCellAnchor editAs="oneCell">
    <xdr:from>
      <xdr:col>6</xdr:col>
      <xdr:colOff>127</xdr:colOff>
      <xdr:row>11</xdr:row>
      <xdr:rowOff>74295</xdr:rowOff>
    </xdr:from>
    <xdr:to>
      <xdr:col>6</xdr:col>
      <xdr:colOff>158877</xdr:colOff>
      <xdr:row>12</xdr:row>
      <xdr:rowOff>74295</xdr:rowOff>
    </xdr:to>
    <xdr:sp macro="" textlink="">
      <xdr:nvSpPr>
        <xdr:cNvPr id="48" name="PTObj_DNode_2_11">
          <a:extLst>
            <a:ext uri="{FF2B5EF4-FFF2-40B4-BE49-F238E27FC236}">
              <a16:creationId xmlns:a16="http://schemas.microsoft.com/office/drawing/2014/main" xmlns="" id="{8E0DCF88-8669-4904-A384-53B0A4FC2246}"/>
            </a:ext>
          </a:extLst>
        </xdr:cNvPr>
        <xdr:cNvSpPr/>
      </xdr:nvSpPr>
      <xdr:spPr>
        <a:xfrm rot="-5400000">
          <a:off x="9664827" y="39414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11</xdr:row>
      <xdr:rowOff>63357</xdr:rowOff>
    </xdr:from>
    <xdr:ext cx="210955" cy="180627"/>
    <xdr:sp macro="" textlink="">
      <xdr:nvSpPr>
        <xdr:cNvPr id="49" name="PTObj_DBranchName_2_11">
          <a:extLst>
            <a:ext uri="{FF2B5EF4-FFF2-40B4-BE49-F238E27FC236}">
              <a16:creationId xmlns:a16="http://schemas.microsoft.com/office/drawing/2014/main" xmlns="" id="{41C97BBA-03C9-467D-9161-D554EC1F2807}"/>
            </a:ext>
          </a:extLst>
        </xdr:cNvPr>
        <xdr:cNvSpPr txBox="1"/>
      </xdr:nvSpPr>
      <xdr:spPr>
        <a:xfrm>
          <a:off x="8437372" y="3930507"/>
          <a:ext cx="210955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Fair</a:t>
          </a:r>
        </a:p>
      </xdr:txBody>
    </xdr:sp>
    <xdr:clientData/>
  </xdr:oneCellAnchor>
  <xdr:twoCellAnchor editAs="oneCell">
    <xdr:from>
      <xdr:col>6</xdr:col>
      <xdr:colOff>127</xdr:colOff>
      <xdr:row>13</xdr:row>
      <xdr:rowOff>74295</xdr:rowOff>
    </xdr:from>
    <xdr:to>
      <xdr:col>6</xdr:col>
      <xdr:colOff>158877</xdr:colOff>
      <xdr:row>14</xdr:row>
      <xdr:rowOff>74295</xdr:rowOff>
    </xdr:to>
    <xdr:sp macro="" textlink="">
      <xdr:nvSpPr>
        <xdr:cNvPr id="50" name="PTObj_DNode_2_12">
          <a:extLst>
            <a:ext uri="{FF2B5EF4-FFF2-40B4-BE49-F238E27FC236}">
              <a16:creationId xmlns:a16="http://schemas.microsoft.com/office/drawing/2014/main" xmlns="" id="{6F47EBE5-A9E0-47D9-ABCC-09E31315EC36}"/>
            </a:ext>
          </a:extLst>
        </xdr:cNvPr>
        <xdr:cNvSpPr/>
      </xdr:nvSpPr>
      <xdr:spPr>
        <a:xfrm rot="-5400000">
          <a:off x="9664827" y="42589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264922</xdr:colOff>
      <xdr:row>13</xdr:row>
      <xdr:rowOff>63357</xdr:rowOff>
    </xdr:from>
    <xdr:ext cx="296876" cy="180627"/>
    <xdr:sp macro="" textlink="">
      <xdr:nvSpPr>
        <xdr:cNvPr id="51" name="PTObj_DBranchName_2_12">
          <a:extLst>
            <a:ext uri="{FF2B5EF4-FFF2-40B4-BE49-F238E27FC236}">
              <a16:creationId xmlns:a16="http://schemas.microsoft.com/office/drawing/2014/main" xmlns="" id="{B4921C04-1CCD-47AC-A19C-E958194670DB}"/>
            </a:ext>
          </a:extLst>
        </xdr:cNvPr>
        <xdr:cNvSpPr txBox="1"/>
      </xdr:nvSpPr>
      <xdr:spPr>
        <a:xfrm>
          <a:off x="8437372" y="4248007"/>
          <a:ext cx="296876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Awful</a:t>
          </a:r>
        </a:p>
      </xdr:txBody>
    </xdr:sp>
    <xdr:clientData/>
  </xdr:oneCellAnchor>
  <xdr:twoCellAnchor editAs="oneCell">
    <xdr:from>
      <xdr:col>4</xdr:col>
      <xdr:colOff>127</xdr:colOff>
      <xdr:row>17</xdr:row>
      <xdr:rowOff>74295</xdr:rowOff>
    </xdr:from>
    <xdr:to>
      <xdr:col>4</xdr:col>
      <xdr:colOff>158877</xdr:colOff>
      <xdr:row>18</xdr:row>
      <xdr:rowOff>74295</xdr:rowOff>
    </xdr:to>
    <xdr:sp macro="" textlink="">
      <xdr:nvSpPr>
        <xdr:cNvPr id="52" name="PTObj_DNode_2_13">
          <a:extLst>
            <a:ext uri="{FF2B5EF4-FFF2-40B4-BE49-F238E27FC236}">
              <a16:creationId xmlns:a16="http://schemas.microsoft.com/office/drawing/2014/main" xmlns="" id="{96442DB3-6646-4C8D-A37A-CF3420ABDAA4}"/>
            </a:ext>
          </a:extLst>
        </xdr:cNvPr>
        <xdr:cNvSpPr/>
      </xdr:nvSpPr>
      <xdr:spPr>
        <a:xfrm rot="-5400000">
          <a:off x="6470777" y="4893945"/>
          <a:ext cx="158750" cy="158750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264922</xdr:colOff>
      <xdr:row>17</xdr:row>
      <xdr:rowOff>63357</xdr:rowOff>
    </xdr:from>
    <xdr:ext cx="631519" cy="180627"/>
    <xdr:sp macro="" textlink="">
      <xdr:nvSpPr>
        <xdr:cNvPr id="53" name="PTObj_DBranchName_2_13">
          <a:extLst>
            <a:ext uri="{FF2B5EF4-FFF2-40B4-BE49-F238E27FC236}">
              <a16:creationId xmlns:a16="http://schemas.microsoft.com/office/drawing/2014/main" xmlns="" id="{317CF5FC-CDD0-4C80-A1F6-50E53F85097B}"/>
            </a:ext>
          </a:extLst>
        </xdr:cNvPr>
        <xdr:cNvSpPr txBox="1"/>
      </xdr:nvSpPr>
      <xdr:spPr>
        <a:xfrm>
          <a:off x="5249672" y="4883007"/>
          <a:ext cx="631519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Not approved</a:t>
          </a:r>
        </a:p>
      </xdr:txBody>
    </xdr:sp>
    <xdr:clientData/>
  </xdr:oneCellAnchor>
  <xdr:oneCellAnchor>
    <xdr:from>
      <xdr:col>1</xdr:col>
      <xdr:colOff>264922</xdr:colOff>
      <xdr:row>19</xdr:row>
      <xdr:rowOff>49069</xdr:rowOff>
    </xdr:from>
    <xdr:ext cx="623184" cy="180627"/>
    <xdr:sp macro="" textlink="">
      <xdr:nvSpPr>
        <xdr:cNvPr id="56" name="PTObj_DBranchName_2_2">
          <a:extLst>
            <a:ext uri="{FF2B5EF4-FFF2-40B4-BE49-F238E27FC236}">
              <a16:creationId xmlns:a16="http://schemas.microsoft.com/office/drawing/2014/main" xmlns="" id="{2C865BEF-F737-4F90-B534-293C91EDADF0}"/>
            </a:ext>
          </a:extLst>
        </xdr:cNvPr>
        <xdr:cNvSpPr txBox="1"/>
      </xdr:nvSpPr>
      <xdr:spPr>
        <a:xfrm>
          <a:off x="2011172" y="5186219"/>
          <a:ext cx="623184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Phase 1 Trials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12700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8E8B1B4-1E5A-4C95-B78A-2305B9CE9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18762          ">
          <a:extLst xmlns:a="http://schemas.openxmlformats.org/drawingml/2006/main">
            <a:ext uri="{FF2B5EF4-FFF2-40B4-BE49-F238E27FC236}">
              <a16:creationId xmlns:a16="http://schemas.microsoft.com/office/drawing/2014/main" xmlns="" id="{339CBD04-B6E4-4D95-BD9D-88AC296EDA95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18762         ">
          <a:extLst xmlns:a="http://schemas.openxmlformats.org/drawingml/2006/main">
            <a:ext uri="{FF2B5EF4-FFF2-40B4-BE49-F238E27FC236}">
              <a16:creationId xmlns:a16="http://schemas.microsoft.com/office/drawing/2014/main" xmlns="" id="{36BEE8EE-5353-43E2-9322-6967B2AD545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18762        ">
          <a:extLst xmlns:a="http://schemas.openxmlformats.org/drawingml/2006/main">
            <a:ext uri="{FF2B5EF4-FFF2-40B4-BE49-F238E27FC236}">
              <a16:creationId xmlns:a16="http://schemas.microsoft.com/office/drawing/2014/main" xmlns="" id="{D9B481CF-A1CA-46C2-A385-53754CEB4A95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18762       ">
          <a:extLst xmlns:a="http://schemas.openxmlformats.org/drawingml/2006/main">
            <a:ext uri="{FF2B5EF4-FFF2-40B4-BE49-F238E27FC236}">
              <a16:creationId xmlns:a16="http://schemas.microsoft.com/office/drawing/2014/main" xmlns="" id="{F7C9E12B-707E-4E9F-9F80-A9A7BB21E44F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18762      ">
          <a:extLst xmlns:a="http://schemas.openxmlformats.org/drawingml/2006/main">
            <a:ext uri="{FF2B5EF4-FFF2-40B4-BE49-F238E27FC236}">
              <a16:creationId xmlns:a16="http://schemas.microsoft.com/office/drawing/2014/main" xmlns="" id="{805CDCE0-2A31-4516-8A1C-350F31220220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12700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17C8B33-FF89-4815-9142-604C89B4F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8892          ">
          <a:extLst xmlns:a="http://schemas.openxmlformats.org/drawingml/2006/main">
            <a:ext uri="{FF2B5EF4-FFF2-40B4-BE49-F238E27FC236}">
              <a16:creationId xmlns:a16="http://schemas.microsoft.com/office/drawing/2014/main" xmlns="" id="{57EEF1C2-767C-456F-8EF2-7406C96E006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8892         ">
          <a:extLst xmlns:a="http://schemas.openxmlformats.org/drawingml/2006/main">
            <a:ext uri="{FF2B5EF4-FFF2-40B4-BE49-F238E27FC236}">
              <a16:creationId xmlns:a16="http://schemas.microsoft.com/office/drawing/2014/main" xmlns="" id="{13A05C9B-2A2F-482B-9FCB-A26DDD0D58B1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8892        ">
          <a:extLst xmlns:a="http://schemas.openxmlformats.org/drawingml/2006/main">
            <a:ext uri="{FF2B5EF4-FFF2-40B4-BE49-F238E27FC236}">
              <a16:creationId xmlns:a16="http://schemas.microsoft.com/office/drawing/2014/main" xmlns="" id="{A5267A70-9F37-4E7F-81BF-CEA3A9213701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8892       ">
          <a:extLst xmlns:a="http://schemas.openxmlformats.org/drawingml/2006/main">
            <a:ext uri="{FF2B5EF4-FFF2-40B4-BE49-F238E27FC236}">
              <a16:creationId xmlns:a16="http://schemas.microsoft.com/office/drawing/2014/main" xmlns="" id="{07C5DD20-A14E-4EB0-AB9A-DC5C564F191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8892      ">
          <a:extLst xmlns:a="http://schemas.openxmlformats.org/drawingml/2006/main">
            <a:ext uri="{FF2B5EF4-FFF2-40B4-BE49-F238E27FC236}">
              <a16:creationId xmlns:a16="http://schemas.microsoft.com/office/drawing/2014/main" xmlns="" id="{CEAF1ED3-0224-453B-A0EE-311E8C920D5E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622300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CBF0B7C-605B-4810-8D4B-E2197BA4E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5125          ">
          <a:extLst xmlns:a="http://schemas.openxmlformats.org/drawingml/2006/main">
            <a:ext uri="{FF2B5EF4-FFF2-40B4-BE49-F238E27FC236}">
              <a16:creationId xmlns:a16="http://schemas.microsoft.com/office/drawing/2014/main" xmlns="" id="{659D9778-6C9C-4B74-A335-7A018384103F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5125         ">
          <a:extLst xmlns:a="http://schemas.openxmlformats.org/drawingml/2006/main">
            <a:ext uri="{FF2B5EF4-FFF2-40B4-BE49-F238E27FC236}">
              <a16:creationId xmlns:a16="http://schemas.microsoft.com/office/drawing/2014/main" xmlns="" id="{087EB227-AD5D-4FA6-BAA1-AF3A4AE5E249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5125        ">
          <a:extLst xmlns:a="http://schemas.openxmlformats.org/drawingml/2006/main">
            <a:ext uri="{FF2B5EF4-FFF2-40B4-BE49-F238E27FC236}">
              <a16:creationId xmlns:a16="http://schemas.microsoft.com/office/drawing/2014/main" xmlns="" id="{40DA7BB8-53D6-4713-8CFD-BEF356495D5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5125       ">
          <a:extLst xmlns:a="http://schemas.openxmlformats.org/drawingml/2006/main">
            <a:ext uri="{FF2B5EF4-FFF2-40B4-BE49-F238E27FC236}">
              <a16:creationId xmlns:a16="http://schemas.microsoft.com/office/drawing/2014/main" xmlns="" id="{364707EE-E325-443E-BF90-31AFEDCF320A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5125      ">
          <a:extLst xmlns:a="http://schemas.openxmlformats.org/drawingml/2006/main">
            <a:ext uri="{FF2B5EF4-FFF2-40B4-BE49-F238E27FC236}">
              <a16:creationId xmlns:a16="http://schemas.microsoft.com/office/drawing/2014/main" xmlns="" id="{2DE7FE25-78E8-4E25-8AD4-D42AE77BDEAD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63500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C7392AC-F42C-4F29-97AE-961486394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15273          ">
          <a:extLst xmlns:a="http://schemas.openxmlformats.org/drawingml/2006/main">
            <a:ext uri="{FF2B5EF4-FFF2-40B4-BE49-F238E27FC236}">
              <a16:creationId xmlns:a16="http://schemas.microsoft.com/office/drawing/2014/main" xmlns="" id="{D837CEF9-8249-4B04-8A45-93D9FCCB8AF6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15273         ">
          <a:extLst xmlns:a="http://schemas.openxmlformats.org/drawingml/2006/main">
            <a:ext uri="{FF2B5EF4-FFF2-40B4-BE49-F238E27FC236}">
              <a16:creationId xmlns:a16="http://schemas.microsoft.com/office/drawing/2014/main" xmlns="" id="{36A7C008-B273-416A-99BB-8670DD6FDDAB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15273        ">
          <a:extLst xmlns:a="http://schemas.openxmlformats.org/drawingml/2006/main">
            <a:ext uri="{FF2B5EF4-FFF2-40B4-BE49-F238E27FC236}">
              <a16:creationId xmlns:a16="http://schemas.microsoft.com/office/drawing/2014/main" xmlns="" id="{90333FFF-4D4B-41B6-8784-BD7E801C0F4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15273       ">
          <a:extLst xmlns:a="http://schemas.openxmlformats.org/drawingml/2006/main">
            <a:ext uri="{FF2B5EF4-FFF2-40B4-BE49-F238E27FC236}">
              <a16:creationId xmlns:a16="http://schemas.microsoft.com/office/drawing/2014/main" xmlns="" id="{64943F37-A02A-401F-9CB0-899EA4E447B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15273      ">
          <a:extLst xmlns:a="http://schemas.openxmlformats.org/drawingml/2006/main">
            <a:ext uri="{FF2B5EF4-FFF2-40B4-BE49-F238E27FC236}">
              <a16:creationId xmlns:a16="http://schemas.microsoft.com/office/drawing/2014/main" xmlns="" id="{53461A29-FF22-46F5-BF76-63C07404702B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63500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8876F2F-7743-452A-A0B6-5002154F3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28758          ">
          <a:extLst xmlns:a="http://schemas.openxmlformats.org/drawingml/2006/main">
            <a:ext uri="{FF2B5EF4-FFF2-40B4-BE49-F238E27FC236}">
              <a16:creationId xmlns:a16="http://schemas.microsoft.com/office/drawing/2014/main" xmlns="" id="{156B8E36-8558-46A2-9D80-97DEF553E25B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28758         ">
          <a:extLst xmlns:a="http://schemas.openxmlformats.org/drawingml/2006/main">
            <a:ext uri="{FF2B5EF4-FFF2-40B4-BE49-F238E27FC236}">
              <a16:creationId xmlns:a16="http://schemas.microsoft.com/office/drawing/2014/main" xmlns="" id="{F6AF0F73-37D7-41B7-AD64-9BC4998E46E8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28758        ">
          <a:extLst xmlns:a="http://schemas.openxmlformats.org/drawingml/2006/main">
            <a:ext uri="{FF2B5EF4-FFF2-40B4-BE49-F238E27FC236}">
              <a16:creationId xmlns:a16="http://schemas.microsoft.com/office/drawing/2014/main" xmlns="" id="{C3477EDC-D1B4-4B1E-B2BC-5E4A02CE9A4F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28758       ">
          <a:extLst xmlns:a="http://schemas.openxmlformats.org/drawingml/2006/main">
            <a:ext uri="{FF2B5EF4-FFF2-40B4-BE49-F238E27FC236}">
              <a16:creationId xmlns:a16="http://schemas.microsoft.com/office/drawing/2014/main" xmlns="" id="{D1CF9019-CC99-4705-AF66-E852102BB2B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28758      ">
          <a:extLst xmlns:a="http://schemas.openxmlformats.org/drawingml/2006/main">
            <a:ext uri="{FF2B5EF4-FFF2-40B4-BE49-F238E27FC236}">
              <a16:creationId xmlns:a16="http://schemas.microsoft.com/office/drawing/2014/main" xmlns="" id="{60520C27-3E30-4A40-B800-5C90DFA7DCE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622300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CF44FEC-2D7F-461D-A56B-9080A4711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18278          ">
          <a:extLst xmlns:a="http://schemas.openxmlformats.org/drawingml/2006/main">
            <a:ext uri="{FF2B5EF4-FFF2-40B4-BE49-F238E27FC236}">
              <a16:creationId xmlns:a16="http://schemas.microsoft.com/office/drawing/2014/main" xmlns="" id="{5DD90140-9440-449E-B285-0B664F967D7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18278         ">
          <a:extLst xmlns:a="http://schemas.openxmlformats.org/drawingml/2006/main">
            <a:ext uri="{FF2B5EF4-FFF2-40B4-BE49-F238E27FC236}">
              <a16:creationId xmlns:a16="http://schemas.microsoft.com/office/drawing/2014/main" xmlns="" id="{D76CA52B-DAFE-4C58-BC77-31F49E942FD5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18278        ">
          <a:extLst xmlns:a="http://schemas.openxmlformats.org/drawingml/2006/main">
            <a:ext uri="{FF2B5EF4-FFF2-40B4-BE49-F238E27FC236}">
              <a16:creationId xmlns:a16="http://schemas.microsoft.com/office/drawing/2014/main" xmlns="" id="{1F2E5CF6-CB7C-48F5-B000-1D6E95D49BD9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18278       ">
          <a:extLst xmlns:a="http://schemas.openxmlformats.org/drawingml/2006/main">
            <a:ext uri="{FF2B5EF4-FFF2-40B4-BE49-F238E27FC236}">
              <a16:creationId xmlns:a16="http://schemas.microsoft.com/office/drawing/2014/main" xmlns="" id="{5CDBEB55-93A5-4BF6-B289-73B16E741BA9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18278      ">
          <a:extLst xmlns:a="http://schemas.openxmlformats.org/drawingml/2006/main">
            <a:ext uri="{FF2B5EF4-FFF2-40B4-BE49-F238E27FC236}">
              <a16:creationId xmlns:a16="http://schemas.microsoft.com/office/drawing/2014/main" xmlns="" id="{21FA2A63-CA32-488C-A084-D1A05C3F86C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12</xdr:col>
      <xdr:colOff>203200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A22FA93-3BD4-4BAB-BF2F-D7E33491A4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2" name="gwm_7295          ">
          <a:extLst xmlns:a="http://schemas.openxmlformats.org/drawingml/2006/main">
            <a:ext uri="{FF2B5EF4-FFF2-40B4-BE49-F238E27FC236}">
              <a16:creationId xmlns:a16="http://schemas.microsoft.com/office/drawing/2014/main" xmlns="" id="{375EDA18-98BE-4669-95CE-DEE5B86EE9B4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3" name="gwm_7295         ">
          <a:extLst xmlns:a="http://schemas.openxmlformats.org/drawingml/2006/main">
            <a:ext uri="{FF2B5EF4-FFF2-40B4-BE49-F238E27FC236}">
              <a16:creationId xmlns:a16="http://schemas.microsoft.com/office/drawing/2014/main" xmlns="" id="{34923FCD-3F7D-4FBB-9F8A-DAA6999D83F6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4" name="gwm_7295        ">
          <a:extLst xmlns:a="http://schemas.openxmlformats.org/drawingml/2006/main">
            <a:ext uri="{FF2B5EF4-FFF2-40B4-BE49-F238E27FC236}">
              <a16:creationId xmlns:a16="http://schemas.microsoft.com/office/drawing/2014/main" xmlns="" id="{2304E12A-4A5C-4A75-8973-D8EA65775CEC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5" name="gwm_7295       ">
          <a:extLst xmlns:a="http://schemas.openxmlformats.org/drawingml/2006/main">
            <a:ext uri="{FF2B5EF4-FFF2-40B4-BE49-F238E27FC236}">
              <a16:creationId xmlns:a16="http://schemas.microsoft.com/office/drawing/2014/main" xmlns="" id="{55327AE1-7435-4C6A-A9DA-EBE1DD5D8CE6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6" name="gwm_7295      ">
          <a:extLst xmlns:a="http://schemas.openxmlformats.org/drawingml/2006/main">
            <a:ext uri="{FF2B5EF4-FFF2-40B4-BE49-F238E27FC236}">
              <a16:creationId xmlns:a16="http://schemas.microsoft.com/office/drawing/2014/main" xmlns="" id="{284203C9-6E6A-4707-B15D-4526CE868785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8</xdr:col>
      <xdr:colOff>76200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8CB23DF-6631-46ED-ADF2-D68BA3AE8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2" name="gwm_12150          ">
          <a:extLst xmlns:a="http://schemas.openxmlformats.org/drawingml/2006/main">
            <a:ext uri="{FF2B5EF4-FFF2-40B4-BE49-F238E27FC236}">
              <a16:creationId xmlns:a16="http://schemas.microsoft.com/office/drawing/2014/main" xmlns="" id="{17E78964-3F3E-47E7-B11F-BD8684222016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3" name="gwm_12150         ">
          <a:extLst xmlns:a="http://schemas.openxmlformats.org/drawingml/2006/main">
            <a:ext uri="{FF2B5EF4-FFF2-40B4-BE49-F238E27FC236}">
              <a16:creationId xmlns:a16="http://schemas.microsoft.com/office/drawing/2014/main" xmlns="" id="{66468478-01F9-4912-AA17-0F65F84656CC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4" name="gwm_12150        ">
          <a:extLst xmlns:a="http://schemas.openxmlformats.org/drawingml/2006/main">
            <a:ext uri="{FF2B5EF4-FFF2-40B4-BE49-F238E27FC236}">
              <a16:creationId xmlns:a16="http://schemas.microsoft.com/office/drawing/2014/main" xmlns="" id="{67918E0D-C912-404E-A9D3-47998072391D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5" name="gwm_12150       ">
          <a:extLst xmlns:a="http://schemas.openxmlformats.org/drawingml/2006/main">
            <a:ext uri="{FF2B5EF4-FFF2-40B4-BE49-F238E27FC236}">
              <a16:creationId xmlns:a16="http://schemas.microsoft.com/office/drawing/2014/main" xmlns="" id="{869CD303-3C57-41EA-9D67-986D94A70890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0.44622</cdr:y>
    </cdr:from>
    <cdr:to>
      <cdr:x>0.95093</cdr:x>
      <cdr:y>0.56064</cdr:y>
    </cdr:to>
    <cdr:sp macro="[1]!PtreeEvent_WatermarkClick" textlink="">
      <cdr:nvSpPr>
        <cdr:cNvPr id="6" name="gwm_12150      ">
          <a:extLst xmlns:a="http://schemas.openxmlformats.org/drawingml/2006/main">
            <a:ext uri="{FF2B5EF4-FFF2-40B4-BE49-F238E27FC236}">
              <a16:creationId xmlns:a16="http://schemas.microsoft.com/office/drawing/2014/main" xmlns="" id="{E1486DA9-CFFF-44E2-AE35-69888C73C6E6}"/>
            </a:ext>
          </a:extLst>
        </cdr:cNvPr>
        <cdr:cNvSpPr txBox="1"/>
      </cdr:nvSpPr>
      <cdr:spPr>
        <a:xfrm xmlns:a="http://schemas.openxmlformats.org/drawingml/2006/main">
          <a:off x="304800" y="247650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292100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2CB57A0-9F4D-4FD2-A677-500B1FB9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9677          ">
          <a:extLst xmlns:a="http://schemas.openxmlformats.org/drawingml/2006/main">
            <a:ext uri="{FF2B5EF4-FFF2-40B4-BE49-F238E27FC236}">
              <a16:creationId xmlns:a16="http://schemas.microsoft.com/office/drawing/2014/main" xmlns="" id="{9FFD54ED-23B3-4F79-8439-B6CF63C5FDDB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9677         ">
          <a:extLst xmlns:a="http://schemas.openxmlformats.org/drawingml/2006/main">
            <a:ext uri="{FF2B5EF4-FFF2-40B4-BE49-F238E27FC236}">
              <a16:creationId xmlns:a16="http://schemas.microsoft.com/office/drawing/2014/main" xmlns="" id="{AE82DD58-A5BE-4085-930E-E401249F1080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9677        ">
          <a:extLst xmlns:a="http://schemas.openxmlformats.org/drawingml/2006/main">
            <a:ext uri="{FF2B5EF4-FFF2-40B4-BE49-F238E27FC236}">
              <a16:creationId xmlns:a16="http://schemas.microsoft.com/office/drawing/2014/main" xmlns="" id="{65691272-359C-41E0-8779-54402A440A6B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9677       ">
          <a:extLst xmlns:a="http://schemas.openxmlformats.org/drawingml/2006/main">
            <a:ext uri="{FF2B5EF4-FFF2-40B4-BE49-F238E27FC236}">
              <a16:creationId xmlns:a16="http://schemas.microsoft.com/office/drawing/2014/main" xmlns="" id="{74965090-917E-483A-976F-1616B0022E88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9677      ">
          <a:extLst xmlns:a="http://schemas.openxmlformats.org/drawingml/2006/main">
            <a:ext uri="{FF2B5EF4-FFF2-40B4-BE49-F238E27FC236}">
              <a16:creationId xmlns:a16="http://schemas.microsoft.com/office/drawing/2014/main" xmlns="" id="{5B79E9E0-A590-48D4-9CFA-45FCD861977D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292100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64A7E88-CF63-43CE-A101-4FDC402DF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6782          ">
          <a:extLst xmlns:a="http://schemas.openxmlformats.org/drawingml/2006/main">
            <a:ext uri="{FF2B5EF4-FFF2-40B4-BE49-F238E27FC236}">
              <a16:creationId xmlns:a16="http://schemas.microsoft.com/office/drawing/2014/main" xmlns="" id="{C88AB16D-3248-4B1D-B950-90363F77346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6782         ">
          <a:extLst xmlns:a="http://schemas.openxmlformats.org/drawingml/2006/main">
            <a:ext uri="{FF2B5EF4-FFF2-40B4-BE49-F238E27FC236}">
              <a16:creationId xmlns:a16="http://schemas.microsoft.com/office/drawing/2014/main" xmlns="" id="{FB36054B-D01A-40DB-8944-3610204CDF2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6782        ">
          <a:extLst xmlns:a="http://schemas.openxmlformats.org/drawingml/2006/main">
            <a:ext uri="{FF2B5EF4-FFF2-40B4-BE49-F238E27FC236}">
              <a16:creationId xmlns:a16="http://schemas.microsoft.com/office/drawing/2014/main" xmlns="" id="{7CF511A7-6B3A-4AB6-8295-9E1F10AD6943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6782       ">
          <a:extLst xmlns:a="http://schemas.openxmlformats.org/drawingml/2006/main">
            <a:ext uri="{FF2B5EF4-FFF2-40B4-BE49-F238E27FC236}">
              <a16:creationId xmlns:a16="http://schemas.microsoft.com/office/drawing/2014/main" xmlns="" id="{5965B9EF-0207-4364-AB19-CE9237879989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6782      ">
          <a:extLst xmlns:a="http://schemas.openxmlformats.org/drawingml/2006/main">
            <a:ext uri="{FF2B5EF4-FFF2-40B4-BE49-F238E27FC236}">
              <a16:creationId xmlns:a16="http://schemas.microsoft.com/office/drawing/2014/main" xmlns="" id="{B905F45E-D3CB-4011-9B25-53EF4C9A6D7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266700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314401F-9E05-497C-B9B9-F7C17CE3B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29254          ">
          <a:extLst xmlns:a="http://schemas.openxmlformats.org/drawingml/2006/main">
            <a:ext uri="{FF2B5EF4-FFF2-40B4-BE49-F238E27FC236}">
              <a16:creationId xmlns:a16="http://schemas.microsoft.com/office/drawing/2014/main" xmlns="" id="{7195488F-ABFB-4AF6-A0FF-63FB3EEB8201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29254         ">
          <a:extLst xmlns:a="http://schemas.openxmlformats.org/drawingml/2006/main">
            <a:ext uri="{FF2B5EF4-FFF2-40B4-BE49-F238E27FC236}">
              <a16:creationId xmlns:a16="http://schemas.microsoft.com/office/drawing/2014/main" xmlns="" id="{51476C16-4C41-4973-9129-FB2312573A9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29254        ">
          <a:extLst xmlns:a="http://schemas.openxmlformats.org/drawingml/2006/main">
            <a:ext uri="{FF2B5EF4-FFF2-40B4-BE49-F238E27FC236}">
              <a16:creationId xmlns:a16="http://schemas.microsoft.com/office/drawing/2014/main" xmlns="" id="{AC3C7AC0-9289-4798-B594-90FCA19B26FA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29254       ">
          <a:extLst xmlns:a="http://schemas.openxmlformats.org/drawingml/2006/main">
            <a:ext uri="{FF2B5EF4-FFF2-40B4-BE49-F238E27FC236}">
              <a16:creationId xmlns:a16="http://schemas.microsoft.com/office/drawing/2014/main" xmlns="" id="{896DB647-DE7B-41B1-A9BA-3FFCC4B1618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29254      ">
          <a:extLst xmlns:a="http://schemas.openxmlformats.org/drawingml/2006/main">
            <a:ext uri="{FF2B5EF4-FFF2-40B4-BE49-F238E27FC236}">
              <a16:creationId xmlns:a16="http://schemas.microsoft.com/office/drawing/2014/main" xmlns="" id="{AE51DDFC-33B2-4D05-8222-B11466F22681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266700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ECD2DD5-A60B-4313-B686-E6B9755C4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26293          ">
          <a:extLst xmlns:a="http://schemas.openxmlformats.org/drawingml/2006/main">
            <a:ext uri="{FF2B5EF4-FFF2-40B4-BE49-F238E27FC236}">
              <a16:creationId xmlns:a16="http://schemas.microsoft.com/office/drawing/2014/main" xmlns="" id="{4A02E165-88C9-4512-985F-545AF5B332E2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26293         ">
          <a:extLst xmlns:a="http://schemas.openxmlformats.org/drawingml/2006/main">
            <a:ext uri="{FF2B5EF4-FFF2-40B4-BE49-F238E27FC236}">
              <a16:creationId xmlns:a16="http://schemas.microsoft.com/office/drawing/2014/main" xmlns="" id="{76962CD7-9E8A-429C-A0E8-DEAABDBE0480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26293        ">
          <a:extLst xmlns:a="http://schemas.openxmlformats.org/drawingml/2006/main">
            <a:ext uri="{FF2B5EF4-FFF2-40B4-BE49-F238E27FC236}">
              <a16:creationId xmlns:a16="http://schemas.microsoft.com/office/drawing/2014/main" xmlns="" id="{EB8CB1C9-82CE-4DC7-9C4B-086B344B90E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26293       ">
          <a:extLst xmlns:a="http://schemas.openxmlformats.org/drawingml/2006/main">
            <a:ext uri="{FF2B5EF4-FFF2-40B4-BE49-F238E27FC236}">
              <a16:creationId xmlns:a16="http://schemas.microsoft.com/office/drawing/2014/main" xmlns="" id="{A446699C-D478-4E8D-A01A-B0739FCA3E27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26293      ">
          <a:extLst xmlns:a="http://schemas.openxmlformats.org/drawingml/2006/main">
            <a:ext uri="{FF2B5EF4-FFF2-40B4-BE49-F238E27FC236}">
              <a16:creationId xmlns:a16="http://schemas.microsoft.com/office/drawing/2014/main" xmlns="" id="{31AD3B9A-0C20-4F06-A2D5-B1DA17AC578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69850</xdr:colOff>
      <xdr:row>29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AF7630DF-B171-4C17-A450-9D6B2A68A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2" name="gwm_1056          ">
          <a:extLst xmlns:a="http://schemas.openxmlformats.org/drawingml/2006/main">
            <a:ext uri="{FF2B5EF4-FFF2-40B4-BE49-F238E27FC236}">
              <a16:creationId xmlns:a16="http://schemas.microsoft.com/office/drawing/2014/main" xmlns="" id="{4E5EB364-2431-4F7B-B72B-DFABE3861DF1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3" name="gwm_1056         ">
          <a:extLst xmlns:a="http://schemas.openxmlformats.org/drawingml/2006/main">
            <a:ext uri="{FF2B5EF4-FFF2-40B4-BE49-F238E27FC236}">
              <a16:creationId xmlns:a16="http://schemas.microsoft.com/office/drawing/2014/main" xmlns="" id="{A44FAEC1-3AF0-4A7E-9A94-DCD73B53609A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4" name="gwm_1056        ">
          <a:extLst xmlns:a="http://schemas.openxmlformats.org/drawingml/2006/main">
            <a:ext uri="{FF2B5EF4-FFF2-40B4-BE49-F238E27FC236}">
              <a16:creationId xmlns:a16="http://schemas.microsoft.com/office/drawing/2014/main" xmlns="" id="{47870310-89A4-4BE0-8814-D3FFCADFE730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5" name="gwm_1056       ">
          <a:extLst xmlns:a="http://schemas.openxmlformats.org/drawingml/2006/main">
            <a:ext uri="{FF2B5EF4-FFF2-40B4-BE49-F238E27FC236}">
              <a16:creationId xmlns:a16="http://schemas.microsoft.com/office/drawing/2014/main" xmlns="" id="{E3309A9C-262B-4976-A034-57BB5E4C6A99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  <cdr:relSizeAnchor xmlns:cdr="http://schemas.openxmlformats.org/drawingml/2006/chartDrawing">
    <cdr:from>
      <cdr:x>0.05607</cdr:x>
      <cdr:y>0.42468</cdr:y>
    </cdr:from>
    <cdr:to>
      <cdr:x>0.95093</cdr:x>
      <cdr:y>0.58494</cdr:y>
    </cdr:to>
    <cdr:sp macro="[1]!PtreeEvent_WatermarkClick" textlink="">
      <cdr:nvSpPr>
        <cdr:cNvPr id="6" name="gwm_1056      ">
          <a:extLst xmlns:a="http://schemas.openxmlformats.org/drawingml/2006/main">
            <a:ext uri="{FF2B5EF4-FFF2-40B4-BE49-F238E27FC236}">
              <a16:creationId xmlns:a16="http://schemas.microsoft.com/office/drawing/2014/main" xmlns="" id="{99715D36-F420-4432-8F2B-3C9B7D74E074}"/>
            </a:ext>
          </a:extLst>
        </cdr:cNvPr>
        <cdr:cNvSpPr txBox="1"/>
      </cdr:nvSpPr>
      <cdr:spPr>
        <a:xfrm xmlns:a="http://schemas.openxmlformats.org/drawingml/2006/main">
          <a:off x="304800" y="1682750"/>
          <a:ext cx="4864100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rtlCol="0" anchor="ctr">
          <a:noAutofit/>
        </a:bodyPr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C0C0C0"/>
              </a:solidFill>
              <a:latin typeface="Arial" panose="020B0604020202020204" pitchFamily="34" charset="0"/>
            </a:rPr>
            <a:t>PrecisionTree Textbook Version
</a:t>
          </a:r>
          <a:r>
            <a:rPr lang="en-US" sz="1000" b="0" i="0">
              <a:solidFill>
                <a:srgbClr val="C0C0C0"/>
              </a:solidFill>
              <a:latin typeface="Arial" panose="020B0604020202020204" pitchFamily="34" charset="0"/>
            </a:rPr>
            <a:t>For Academic Use Only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rogram%20Files%20(x86)/Palisade/PrecisionTree7/Ptre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TreeMain"/>
      <sheetName val="Ptree"/>
    </sheetNames>
    <definedNames>
      <definedName name="PtreeEvent_WatermarkClick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Relationship Id="rId2" Type="http://schemas.openxmlformats.org/officeDocument/2006/relationships/drawing" Target="../drawings/drawing1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Relationship Id="rId2" Type="http://schemas.openxmlformats.org/officeDocument/2006/relationships/drawing" Target="../drawings/drawing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Relationship Id="rId2" Type="http://schemas.openxmlformats.org/officeDocument/2006/relationships/drawing" Target="../drawings/drawing1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Relationship Id="rId2" Type="http://schemas.openxmlformats.org/officeDocument/2006/relationships/drawing" Target="../drawings/drawing2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Relationship Id="rId2" Type="http://schemas.openxmlformats.org/officeDocument/2006/relationships/drawing" Target="../drawings/drawing2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Relationship Id="rId2" Type="http://schemas.openxmlformats.org/officeDocument/2006/relationships/drawing" Target="../drawings/drawing2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Relationship Id="rId2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0" zoomScaleNormal="90" zoomScalePageLayoutView="90" workbookViewId="0">
      <selection activeCell="C51" sqref="C51"/>
    </sheetView>
  </sheetViews>
  <sheetFormatPr baseColWidth="10" defaultColWidth="8.83203125" defaultRowHeight="13" x14ac:dyDescent="0.15"/>
  <cols>
    <col min="1" max="1" width="25" customWidth="1"/>
    <col min="2" max="2" width="21.33203125" customWidth="1"/>
    <col min="3" max="3" width="25" customWidth="1"/>
    <col min="4" max="4" width="21.33203125" customWidth="1"/>
    <col min="5" max="5" width="24.33203125" customWidth="1"/>
    <col min="6" max="6" width="21.33203125" customWidth="1"/>
    <col min="7" max="7" width="16.6640625" customWidth="1"/>
  </cols>
  <sheetData>
    <row r="1" spans="1:7" x14ac:dyDescent="0.15">
      <c r="A1" s="47" t="s">
        <v>70</v>
      </c>
      <c r="B1" s="48">
        <v>0.8</v>
      </c>
      <c r="C1" s="13"/>
      <c r="D1" s="13"/>
    </row>
    <row r="2" spans="1:7" x14ac:dyDescent="0.15">
      <c r="A2" s="14" t="s">
        <v>71</v>
      </c>
      <c r="B2" s="15">
        <f>1-B1</f>
        <v>0.19999999999999996</v>
      </c>
      <c r="C2" s="13"/>
      <c r="D2" s="13"/>
    </row>
    <row r="3" spans="1:7" x14ac:dyDescent="0.15">
      <c r="A3" s="14" t="s">
        <v>162</v>
      </c>
      <c r="B3" s="16">
        <v>2000</v>
      </c>
      <c r="C3" s="13"/>
      <c r="D3" s="13"/>
    </row>
    <row r="4" spans="1:7" x14ac:dyDescent="0.15">
      <c r="A4" s="14" t="s">
        <v>163</v>
      </c>
      <c r="B4" s="16">
        <v>1000</v>
      </c>
      <c r="C4" s="13"/>
      <c r="D4" s="13"/>
    </row>
    <row r="5" spans="1:7" x14ac:dyDescent="0.15">
      <c r="A5" s="14" t="s">
        <v>46</v>
      </c>
      <c r="B5" s="16">
        <v>24</v>
      </c>
      <c r="C5" s="13"/>
      <c r="D5" s="13"/>
    </row>
    <row r="6" spans="1:7" x14ac:dyDescent="0.15">
      <c r="A6" s="13"/>
      <c r="B6" s="13"/>
      <c r="C6" s="13"/>
      <c r="D6" s="13"/>
    </row>
    <row r="7" spans="1:7" x14ac:dyDescent="0.15">
      <c r="A7" s="17" t="s">
        <v>47</v>
      </c>
      <c r="B7" s="18" t="s">
        <v>48</v>
      </c>
      <c r="C7" s="18" t="s">
        <v>49</v>
      </c>
      <c r="D7" s="18" t="s">
        <v>50</v>
      </c>
    </row>
    <row r="8" spans="1:7" x14ac:dyDescent="0.15">
      <c r="A8" s="14" t="s">
        <v>51</v>
      </c>
      <c r="B8" s="19">
        <v>0.5</v>
      </c>
      <c r="C8" s="15">
        <v>1000</v>
      </c>
      <c r="D8" s="16">
        <f>$B$5*C8</f>
        <v>24000</v>
      </c>
    </row>
    <row r="9" spans="1:7" x14ac:dyDescent="0.15">
      <c r="A9" s="14" t="s">
        <v>52</v>
      </c>
      <c r="B9" s="19">
        <v>0.35</v>
      </c>
      <c r="C9" s="15">
        <v>600</v>
      </c>
      <c r="D9" s="16">
        <f>$B$5*C9</f>
        <v>14400</v>
      </c>
    </row>
    <row r="10" spans="1:7" x14ac:dyDescent="0.15">
      <c r="A10" s="14" t="s">
        <v>53</v>
      </c>
      <c r="B10" s="19">
        <v>0.15</v>
      </c>
      <c r="C10" s="15">
        <v>250</v>
      </c>
      <c r="D10" s="16">
        <f>$B$5*C10</f>
        <v>6000</v>
      </c>
    </row>
    <row r="13" spans="1:7" ht="12.5" customHeight="1" x14ac:dyDescent="0.15">
      <c r="F13" s="12">
        <v>0.5</v>
      </c>
      <c r="G13" s="5">
        <f>_xll.PTreeNodeProbability(treeCalc_2!$F$2,7)</f>
        <v>0</v>
      </c>
    </row>
    <row r="14" spans="1:7" ht="12.5" customHeight="1" x14ac:dyDescent="0.15">
      <c r="F14" s="22">
        <v>4000</v>
      </c>
      <c r="G14" s="4">
        <f>_xll.PTreeNodeValue(treeCalc_2!$F$2,7)</f>
        <v>6000</v>
      </c>
    </row>
    <row r="15" spans="1:7" ht="12.5" customHeight="1" x14ac:dyDescent="0.15">
      <c r="C15" s="50"/>
      <c r="D15" s="51"/>
      <c r="E15" s="9" t="b">
        <f>_xll.PTreeNodeDecision(treeCalc_2!$F$2,6)</f>
        <v>0</v>
      </c>
      <c r="F15" s="10" t="s">
        <v>136</v>
      </c>
    </row>
    <row r="16" spans="1:7" ht="12.5" customHeight="1" x14ac:dyDescent="0.15">
      <c r="E16" s="21"/>
      <c r="F16" s="11">
        <f>_xll.PTreeNodeValue(treeCalc_2!$F$2,6)</f>
        <v>4000</v>
      </c>
    </row>
    <row r="17" spans="3:7" ht="12.5" customHeight="1" x14ac:dyDescent="0.15">
      <c r="F17" s="12">
        <v>0.5</v>
      </c>
      <c r="G17" s="5">
        <f>_xll.PTreeNodeProbability(treeCalc_2!$F$2,8)</f>
        <v>0</v>
      </c>
    </row>
    <row r="18" spans="3:7" ht="12.5" customHeight="1" x14ac:dyDescent="0.15">
      <c r="F18" s="6">
        <v>0</v>
      </c>
      <c r="G18" s="4">
        <f>_xll.PTreeNodeValue(treeCalc_2!$F$2,8)</f>
        <v>2000</v>
      </c>
    </row>
    <row r="19" spans="3:7" ht="12.5" customHeight="1" x14ac:dyDescent="0.15">
      <c r="D19" s="23">
        <f>B1</f>
        <v>0.8</v>
      </c>
      <c r="E19" s="7" t="s">
        <v>67</v>
      </c>
    </row>
    <row r="20" spans="3:7" ht="12.5" customHeight="1" x14ac:dyDescent="0.15">
      <c r="D20" s="6">
        <v>0</v>
      </c>
      <c r="E20" s="8">
        <f>_xll.PTreeNodeValue(treeCalc_2!$F$2,5)</f>
        <v>20940</v>
      </c>
    </row>
    <row r="21" spans="3:7" ht="12.5" customHeight="1" x14ac:dyDescent="0.15">
      <c r="F21" s="23">
        <f>B8</f>
        <v>0.5</v>
      </c>
      <c r="G21" s="5">
        <f>_xll.PTreeNodeProbability(treeCalc_2!$F$2,10)</f>
        <v>0.4</v>
      </c>
    </row>
    <row r="22" spans="3:7" ht="12.5" customHeight="1" x14ac:dyDescent="0.15">
      <c r="F22" s="22">
        <f>D8</f>
        <v>24000</v>
      </c>
      <c r="G22" s="4">
        <f>_xll.PTreeNodeValue(treeCalc_2!$F$2,10)</f>
        <v>27000</v>
      </c>
    </row>
    <row r="23" spans="3:7" ht="12.5" customHeight="1" x14ac:dyDescent="0.15">
      <c r="E23" s="9" t="b">
        <f>_xll.PTreeNodeDecision(treeCalc_2!$F$2,9)</f>
        <v>1</v>
      </c>
      <c r="F23" s="10" t="s">
        <v>66</v>
      </c>
    </row>
    <row r="24" spans="3:7" ht="12.5" customHeight="1" x14ac:dyDescent="0.15">
      <c r="E24" s="22">
        <f>B4</f>
        <v>1000</v>
      </c>
      <c r="F24" s="11">
        <f>_xll.PTreeNodeValue(treeCalc_2!$F$2,9)</f>
        <v>20940</v>
      </c>
    </row>
    <row r="25" spans="3:7" ht="12.5" customHeight="1" x14ac:dyDescent="0.15">
      <c r="F25" s="23">
        <f>B9</f>
        <v>0.35</v>
      </c>
      <c r="G25" s="5">
        <f>_xll.PTreeNodeProbability(treeCalc_2!$F$2,11)</f>
        <v>0.27999999999999997</v>
      </c>
    </row>
    <row r="26" spans="3:7" ht="12.5" customHeight="1" x14ac:dyDescent="0.15">
      <c r="F26" s="22">
        <f>D9</f>
        <v>14400</v>
      </c>
      <c r="G26" s="4">
        <f>_xll.PTreeNodeValue(treeCalc_2!$F$2,11)</f>
        <v>17400</v>
      </c>
    </row>
    <row r="27" spans="3:7" ht="12.5" customHeight="1" x14ac:dyDescent="0.15">
      <c r="F27" s="23">
        <f>B10</f>
        <v>0.15</v>
      </c>
      <c r="G27" s="5">
        <f>_xll.PTreeNodeProbability(treeCalc_2!$F$2,12)</f>
        <v>0.12</v>
      </c>
    </row>
    <row r="28" spans="3:7" ht="12.5" customHeight="1" x14ac:dyDescent="0.15">
      <c r="F28" s="22">
        <f>D10</f>
        <v>6000</v>
      </c>
      <c r="G28" s="4">
        <f>_xll.PTreeNodeValue(treeCalc_2!$F$2,12)</f>
        <v>9000</v>
      </c>
    </row>
    <row r="29" spans="3:7" ht="12.5" customHeight="1" x14ac:dyDescent="0.15">
      <c r="C29" s="9" t="b">
        <f>_xll.PTreeNodeDecision(treeCalc_2!$F$2,4)</f>
        <v>1</v>
      </c>
      <c r="D29" s="10" t="s">
        <v>68</v>
      </c>
    </row>
    <row r="30" spans="3:7" ht="12.5" customHeight="1" x14ac:dyDescent="0.15">
      <c r="C30" s="22">
        <f>B3</f>
        <v>2000</v>
      </c>
      <c r="D30" s="11">
        <f>_xll.PTreeNodeValue(treeCalc_2!$F$2,4)</f>
        <v>17152</v>
      </c>
    </row>
    <row r="31" spans="3:7" ht="12.5" customHeight="1" x14ac:dyDescent="0.15">
      <c r="D31" s="23">
        <f>B2</f>
        <v>0.19999999999999996</v>
      </c>
      <c r="E31" s="5">
        <f>_xll.PTreeNodeProbability(treeCalc_2!$F$2,13)</f>
        <v>0.19999999999999996</v>
      </c>
    </row>
    <row r="32" spans="3:7" ht="12.5" customHeight="1" x14ac:dyDescent="0.15">
      <c r="D32" s="6">
        <v>0</v>
      </c>
      <c r="E32" s="4">
        <f>_xll.PTreeNodeValue(treeCalc_2!$F$2,13)</f>
        <v>2000</v>
      </c>
    </row>
    <row r="33" spans="1:4" ht="12.5" customHeight="1" x14ac:dyDescent="0.15">
      <c r="B33" s="9" t="b">
        <f>_xll.PTreeNodeDecision(treeCalc_2!$F$2,2)</f>
        <v>1</v>
      </c>
      <c r="C33" s="7" t="s">
        <v>69</v>
      </c>
    </row>
    <row r="34" spans="1:4" ht="12.5" customHeight="1" x14ac:dyDescent="0.15">
      <c r="B34" s="6">
        <v>0</v>
      </c>
      <c r="C34" s="8">
        <f>_xll.PTreeNodeValue(treeCalc_2!$F$2,2)</f>
        <v>17152</v>
      </c>
    </row>
    <row r="35" spans="1:4" ht="12.5" customHeight="1" x14ac:dyDescent="0.15">
      <c r="C35" s="9" t="b">
        <f>_xll.PTreeNodeDecision(treeCalc_2!$F$2,14)</f>
        <v>0</v>
      </c>
      <c r="D35" s="5">
        <f>_xll.PTreeNodeProbability(treeCalc_2!$F$2,14)</f>
        <v>0</v>
      </c>
    </row>
    <row r="36" spans="1:4" ht="12.5" customHeight="1" x14ac:dyDescent="0.15">
      <c r="C36" s="6">
        <v>0</v>
      </c>
      <c r="D36" s="4">
        <f>_xll.PTreeNodeValue(treeCalc_2!$F$2,14)</f>
        <v>0</v>
      </c>
    </row>
    <row r="37" spans="1:4" ht="12.5" customHeight="1" x14ac:dyDescent="0.15">
      <c r="A37" s="6"/>
      <c r="B37" s="7" t="s">
        <v>59</v>
      </c>
    </row>
    <row r="38" spans="1:4" ht="12.5" customHeight="1" x14ac:dyDescent="0.15">
      <c r="A38" s="6"/>
      <c r="B38" s="8">
        <f>_xll.PTreeNodeValue(treeCalc_2!$F$2,1)</f>
        <v>17152</v>
      </c>
    </row>
    <row r="39" spans="1:4" ht="12.5" customHeight="1" x14ac:dyDescent="0.15">
      <c r="B39" s="9" t="b">
        <f>_xll.PTreeNodeDecision(treeCalc_2!$F$2,3)</f>
        <v>0</v>
      </c>
      <c r="C39" s="5">
        <f>_xll.PTreeNodeProbability(treeCalc_2!$F$2,3)</f>
        <v>0</v>
      </c>
    </row>
    <row r="40" spans="1:4" ht="12.5" customHeight="1" x14ac:dyDescent="0.15">
      <c r="B40" s="6">
        <v>0</v>
      </c>
      <c r="C40" s="4">
        <f>_xll.PTreeNodeValue(treeCalc_2!$F$2,3)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/>
  </sheetViews>
  <sheetFormatPr baseColWidth="10" defaultColWidth="15.6640625" defaultRowHeight="13" x14ac:dyDescent="0.15"/>
  <cols>
    <col min="1" max="16384" width="15.6640625" style="2"/>
  </cols>
  <sheetData>
    <row r="1" spans="1:16" x14ac:dyDescent="0.15">
      <c r="A1" s="2" t="s">
        <v>0</v>
      </c>
      <c r="B1" s="1" t="s">
        <v>138</v>
      </c>
      <c r="E1" s="2" t="s">
        <v>8</v>
      </c>
      <c r="F1" s="2">
        <v>3</v>
      </c>
      <c r="H1" s="2" t="s">
        <v>15</v>
      </c>
      <c r="I1" s="1" t="s">
        <v>41</v>
      </c>
      <c r="K1" s="2" t="s">
        <v>20</v>
      </c>
      <c r="L1" s="2">
        <v>100</v>
      </c>
    </row>
    <row r="2" spans="1:16" x14ac:dyDescent="0.15">
      <c r="A2" s="2" t="s">
        <v>1</v>
      </c>
      <c r="B2" s="2" t="e">
        <f>Model!#REF!</f>
        <v>#REF!</v>
      </c>
      <c r="E2" s="2" t="s">
        <v>10</v>
      </c>
      <c r="F2" s="2">
        <f>_xll.PTreeEvaluate5(B3,$L$11:$L$24,$J$11:$J$24,$K$11:$K$24,$N$11:$N$24,$G$11:$G$24,,L1)</f>
        <v>26628482</v>
      </c>
    </row>
    <row r="3" spans="1:16" x14ac:dyDescent="0.15">
      <c r="A3" s="2" t="s">
        <v>2</v>
      </c>
      <c r="B3" s="2" t="s">
        <v>57</v>
      </c>
      <c r="E3" s="2" t="s">
        <v>11</v>
      </c>
      <c r="F3" s="1" t="s">
        <v>37</v>
      </c>
      <c r="H3" s="2" t="s">
        <v>16</v>
      </c>
      <c r="I3" s="3" t="s">
        <v>39</v>
      </c>
    </row>
    <row r="4" spans="1:16" x14ac:dyDescent="0.15">
      <c r="A4" s="2" t="s">
        <v>3</v>
      </c>
      <c r="B4" s="2" t="s">
        <v>36</v>
      </c>
      <c r="E4" s="2" t="s">
        <v>12</v>
      </c>
      <c r="F4" s="1" t="s">
        <v>38</v>
      </c>
      <c r="H4" s="2" t="s">
        <v>17</v>
      </c>
      <c r="I4" s="1" t="s">
        <v>40</v>
      </c>
    </row>
    <row r="5" spans="1:16" x14ac:dyDescent="0.15">
      <c r="A5" s="2" t="s">
        <v>4</v>
      </c>
      <c r="B5" s="2">
        <v>0</v>
      </c>
      <c r="E5" s="2" t="s">
        <v>13</v>
      </c>
      <c r="F5" s="1" t="s">
        <v>38</v>
      </c>
      <c r="H5" s="2" t="s">
        <v>18</v>
      </c>
      <c r="I5" s="3" t="s">
        <v>39</v>
      </c>
    </row>
    <row r="6" spans="1:16" x14ac:dyDescent="0.15">
      <c r="A6" s="2" t="s">
        <v>5</v>
      </c>
      <c r="E6" s="2" t="s">
        <v>14</v>
      </c>
      <c r="F6" s="1" t="s">
        <v>37</v>
      </c>
      <c r="H6" s="2" t="s">
        <v>19</v>
      </c>
      <c r="I6" s="1" t="s">
        <v>40</v>
      </c>
    </row>
    <row r="7" spans="1:16" x14ac:dyDescent="0.15">
      <c r="A7" s="2" t="s">
        <v>6</v>
      </c>
      <c r="E7" s="2" t="s">
        <v>9</v>
      </c>
      <c r="F7" s="1" t="s">
        <v>137</v>
      </c>
    </row>
    <row r="8" spans="1:16" x14ac:dyDescent="0.15">
      <c r="A8" s="2" t="s">
        <v>7</v>
      </c>
      <c r="B8" s="2">
        <v>14</v>
      </c>
    </row>
    <row r="10" spans="1:16" x14ac:dyDescent="0.15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2</v>
      </c>
      <c r="M10" s="2" t="s">
        <v>32</v>
      </c>
      <c r="N10" s="2" t="s">
        <v>33</v>
      </c>
      <c r="O10" s="2" t="s">
        <v>34</v>
      </c>
      <c r="P10" s="2" t="s">
        <v>35</v>
      </c>
    </row>
    <row r="11" spans="1:16" x14ac:dyDescent="0.15">
      <c r="A11" s="2">
        <f>Model!$B$38</f>
        <v>17152</v>
      </c>
      <c r="B11" s="2" t="str">
        <f>B1</f>
        <v>New Dietary Product</v>
      </c>
      <c r="C11" s="2">
        <v>0</v>
      </c>
      <c r="I11" s="2" t="s">
        <v>42</v>
      </c>
      <c r="J11" s="2">
        <f>Model!$A$38</f>
        <v>0</v>
      </c>
      <c r="K11" s="2">
        <f>Model!$A$37</f>
        <v>0</v>
      </c>
      <c r="L11" s="2" t="s">
        <v>54</v>
      </c>
      <c r="M11" s="1" t="s">
        <v>43</v>
      </c>
      <c r="O11" s="2" t="str">
        <f>Model!$B$37</f>
        <v>Decision</v>
      </c>
      <c r="P11" s="2" t="b">
        <v>0</v>
      </c>
    </row>
    <row r="12" spans="1:16" x14ac:dyDescent="0.15">
      <c r="A12" s="2">
        <f>Model!$C$34</f>
        <v>17152</v>
      </c>
      <c r="B12" s="1" t="s">
        <v>144</v>
      </c>
      <c r="C12" s="2">
        <v>0</v>
      </c>
      <c r="I12" s="2" t="s">
        <v>42</v>
      </c>
      <c r="J12" s="2">
        <f>Model!$B$34</f>
        <v>0</v>
      </c>
      <c r="L12" s="2" t="s">
        <v>139</v>
      </c>
      <c r="M12" s="1" t="s">
        <v>43</v>
      </c>
      <c r="O12" s="2" t="str">
        <f>Model!$C$33</f>
        <v>EMV to proceed with Phase 2</v>
      </c>
      <c r="P12" s="2" t="b">
        <v>0</v>
      </c>
    </row>
    <row r="13" spans="1:16" x14ac:dyDescent="0.15">
      <c r="A13" s="2">
        <f>Model!$C$40</f>
        <v>0</v>
      </c>
      <c r="B13" s="1" t="s">
        <v>145</v>
      </c>
      <c r="C13" s="2">
        <v>0</v>
      </c>
      <c r="H13" s="2" t="s">
        <v>42</v>
      </c>
      <c r="I13" s="2" t="s">
        <v>42</v>
      </c>
      <c r="J13" s="2">
        <f>Model!$B$40</f>
        <v>0</v>
      </c>
      <c r="L13" s="2" t="s">
        <v>44</v>
      </c>
      <c r="M13" s="1" t="s">
        <v>43</v>
      </c>
      <c r="P13" s="2" t="b">
        <v>0</v>
      </c>
    </row>
    <row r="14" spans="1:16" x14ac:dyDescent="0.15">
      <c r="A14" s="2">
        <f>Model!$D$30</f>
        <v>17152</v>
      </c>
      <c r="B14" s="1" t="s">
        <v>61</v>
      </c>
      <c r="C14" s="2">
        <v>0</v>
      </c>
      <c r="I14" s="2" t="s">
        <v>42</v>
      </c>
      <c r="J14" s="49">
        <f>Model!$C$30</f>
        <v>2000</v>
      </c>
      <c r="L14" s="2" t="s">
        <v>140</v>
      </c>
      <c r="M14" s="1" t="s">
        <v>43</v>
      </c>
      <c r="O14" s="2" t="str">
        <f>Model!$D$29</f>
        <v>EMV for FDA approval</v>
      </c>
      <c r="P14" s="2" t="b">
        <v>0</v>
      </c>
    </row>
    <row r="15" spans="1:16" x14ac:dyDescent="0.15">
      <c r="A15" s="2">
        <f>Model!$E$20</f>
        <v>20940</v>
      </c>
      <c r="B15" s="1" t="s">
        <v>62</v>
      </c>
      <c r="C15" s="2">
        <v>0</v>
      </c>
      <c r="I15" s="2" t="s">
        <v>42</v>
      </c>
      <c r="J15" s="2">
        <f>Model!$D$20</f>
        <v>0</v>
      </c>
      <c r="K15" s="2">
        <f>Model!$D$19</f>
        <v>0.8</v>
      </c>
      <c r="L15" s="2" t="s">
        <v>141</v>
      </c>
      <c r="M15" s="1" t="s">
        <v>43</v>
      </c>
      <c r="O15" s="2" t="str">
        <f>Model!$E$19</f>
        <v xml:space="preserve">            EMV Produce and Market</v>
      </c>
      <c r="P15" s="2" t="b">
        <v>0</v>
      </c>
    </row>
    <row r="16" spans="1:16" x14ac:dyDescent="0.15">
      <c r="A16" s="2">
        <f>Model!$F$16</f>
        <v>4000</v>
      </c>
      <c r="B16" s="1" t="s">
        <v>92</v>
      </c>
      <c r="C16" s="2">
        <v>0</v>
      </c>
      <c r="I16" s="2" t="s">
        <v>42</v>
      </c>
      <c r="J16" s="2">
        <f>Model!$E$16</f>
        <v>0</v>
      </c>
      <c r="L16" s="2" t="s">
        <v>60</v>
      </c>
      <c r="M16" s="1" t="s">
        <v>43</v>
      </c>
      <c r="O16" s="2" t="str">
        <f>Model!$F$15</f>
        <v>EMV for selling rights</v>
      </c>
      <c r="P16" s="2" t="b">
        <v>0</v>
      </c>
    </row>
    <row r="17" spans="1:16" x14ac:dyDescent="0.15">
      <c r="A17" s="2">
        <f>Model!$G$14</f>
        <v>6000</v>
      </c>
      <c r="B17" s="1" t="s">
        <v>64</v>
      </c>
      <c r="C17" s="2">
        <v>0</v>
      </c>
      <c r="H17" s="2" t="s">
        <v>42</v>
      </c>
      <c r="I17" s="2" t="s">
        <v>42</v>
      </c>
      <c r="J17" s="20">
        <f>Model!$F$14</f>
        <v>4000</v>
      </c>
      <c r="K17" s="2">
        <f>Model!$F$13</f>
        <v>0.5</v>
      </c>
      <c r="L17" s="2" t="s">
        <v>56</v>
      </c>
      <c r="M17" s="1" t="s">
        <v>43</v>
      </c>
      <c r="P17" s="2" t="b">
        <v>0</v>
      </c>
    </row>
    <row r="18" spans="1:16" x14ac:dyDescent="0.15">
      <c r="A18" s="2">
        <f>Model!$G$18</f>
        <v>2000</v>
      </c>
      <c r="B18" s="1" t="s">
        <v>93</v>
      </c>
      <c r="C18" s="2">
        <v>0</v>
      </c>
      <c r="H18" s="2" t="s">
        <v>42</v>
      </c>
      <c r="I18" s="2" t="s">
        <v>42</v>
      </c>
      <c r="J18" s="2">
        <f>Model!$F$18</f>
        <v>0</v>
      </c>
      <c r="K18" s="2">
        <f>Model!$F$17</f>
        <v>0.5</v>
      </c>
      <c r="L18" s="2" t="s">
        <v>56</v>
      </c>
      <c r="M18" s="1" t="s">
        <v>43</v>
      </c>
      <c r="P18" s="2" t="b">
        <v>0</v>
      </c>
    </row>
    <row r="19" spans="1:16" x14ac:dyDescent="0.15">
      <c r="A19" s="2">
        <f>Model!$F$24</f>
        <v>20940</v>
      </c>
      <c r="B19" s="1" t="s">
        <v>65</v>
      </c>
      <c r="C19" s="2">
        <v>0</v>
      </c>
      <c r="I19" s="2" t="s">
        <v>42</v>
      </c>
      <c r="J19" s="49">
        <f>Model!$E$24</f>
        <v>1000</v>
      </c>
      <c r="L19" s="2" t="s">
        <v>142</v>
      </c>
      <c r="M19" s="1" t="s">
        <v>43</v>
      </c>
      <c r="O19" s="2" t="str">
        <f>Model!$F$23</f>
        <v xml:space="preserve">          EMV for  Produce  and Market</v>
      </c>
      <c r="P19" s="2" t="b">
        <v>0</v>
      </c>
    </row>
    <row r="20" spans="1:16" x14ac:dyDescent="0.15">
      <c r="A20" s="2">
        <f>Model!$G$22</f>
        <v>27000</v>
      </c>
      <c r="B20" s="1" t="s">
        <v>51</v>
      </c>
      <c r="C20" s="2">
        <v>0</v>
      </c>
      <c r="H20" s="2" t="s">
        <v>42</v>
      </c>
      <c r="I20" s="2" t="s">
        <v>42</v>
      </c>
      <c r="J20" s="20">
        <f>Model!$F$22</f>
        <v>24000</v>
      </c>
      <c r="K20" s="2">
        <f>Model!$F$21</f>
        <v>0.5</v>
      </c>
      <c r="L20" s="2" t="s">
        <v>143</v>
      </c>
      <c r="M20" s="1" t="s">
        <v>43</v>
      </c>
      <c r="P20" s="2" t="b">
        <v>0</v>
      </c>
    </row>
    <row r="21" spans="1:16" x14ac:dyDescent="0.15">
      <c r="A21" s="2">
        <f>Model!$G$26</f>
        <v>17400</v>
      </c>
      <c r="B21" s="1" t="s">
        <v>52</v>
      </c>
      <c r="C21" s="2">
        <v>0</v>
      </c>
      <c r="H21" s="2" t="s">
        <v>42</v>
      </c>
      <c r="I21" s="2" t="s">
        <v>42</v>
      </c>
      <c r="J21" s="20">
        <f>Model!$F$26</f>
        <v>14400</v>
      </c>
      <c r="K21" s="2">
        <f>Model!$F$25</f>
        <v>0.35</v>
      </c>
      <c r="L21" s="2" t="s">
        <v>143</v>
      </c>
      <c r="M21" s="1" t="s">
        <v>43</v>
      </c>
      <c r="P21" s="2" t="b">
        <v>0</v>
      </c>
    </row>
    <row r="22" spans="1:16" x14ac:dyDescent="0.15">
      <c r="A22" s="2">
        <f>Model!$G$28</f>
        <v>9000</v>
      </c>
      <c r="B22" s="1" t="s">
        <v>53</v>
      </c>
      <c r="C22" s="2">
        <v>0</v>
      </c>
      <c r="H22" s="2" t="s">
        <v>42</v>
      </c>
      <c r="I22" s="2" t="s">
        <v>42</v>
      </c>
      <c r="J22" s="20">
        <f>Model!$F$28</f>
        <v>6000</v>
      </c>
      <c r="K22" s="2">
        <f>Model!$F$27</f>
        <v>0.15</v>
      </c>
      <c r="L22" s="2" t="s">
        <v>143</v>
      </c>
      <c r="M22" s="1" t="s">
        <v>43</v>
      </c>
      <c r="P22" s="2" t="b">
        <v>0</v>
      </c>
    </row>
    <row r="23" spans="1:16" x14ac:dyDescent="0.15">
      <c r="A23" s="2">
        <f>Model!$E$32</f>
        <v>2000</v>
      </c>
      <c r="B23" s="1" t="s">
        <v>63</v>
      </c>
      <c r="C23" s="2">
        <v>0</v>
      </c>
      <c r="H23" s="2" t="s">
        <v>42</v>
      </c>
      <c r="I23" s="2" t="s">
        <v>42</v>
      </c>
      <c r="J23" s="2">
        <f>Model!$D$32</f>
        <v>0</v>
      </c>
      <c r="K23" s="2">
        <f>Model!$D$31</f>
        <v>0.19999999999999996</v>
      </c>
      <c r="L23" s="2" t="s">
        <v>55</v>
      </c>
      <c r="M23" s="1" t="s">
        <v>43</v>
      </c>
      <c r="P23" s="2" t="b">
        <v>0</v>
      </c>
    </row>
    <row r="24" spans="1:16" x14ac:dyDescent="0.15">
      <c r="A24" s="2">
        <f>Model!$D$36</f>
        <v>0</v>
      </c>
      <c r="B24" s="1" t="s">
        <v>58</v>
      </c>
      <c r="C24" s="2">
        <v>0</v>
      </c>
      <c r="H24" s="2" t="s">
        <v>42</v>
      </c>
      <c r="I24" s="2" t="s">
        <v>42</v>
      </c>
      <c r="J24" s="2">
        <f>Model!$C$36</f>
        <v>0</v>
      </c>
      <c r="L24" s="2" t="s">
        <v>45</v>
      </c>
      <c r="M24" s="1" t="s">
        <v>43</v>
      </c>
      <c r="P24" s="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baseColWidth="10" defaultColWidth="15.6640625" defaultRowHeight="13" x14ac:dyDescent="0.15"/>
  <cols>
    <col min="1" max="16384" width="15.6640625" style="2"/>
  </cols>
  <sheetData>
    <row r="1" spans="1:12" x14ac:dyDescent="0.15">
      <c r="A1" s="2" t="s">
        <v>0</v>
      </c>
      <c r="B1" s="1" t="s">
        <v>134</v>
      </c>
      <c r="E1" s="2" t="s">
        <v>8</v>
      </c>
      <c r="F1" s="2">
        <v>3</v>
      </c>
      <c r="H1" s="2" t="s">
        <v>15</v>
      </c>
      <c r="I1" s="1" t="s">
        <v>41</v>
      </c>
      <c r="K1" s="2" t="s">
        <v>20</v>
      </c>
      <c r="L1" s="2">
        <v>100</v>
      </c>
    </row>
    <row r="2" spans="1:12" x14ac:dyDescent="0.15">
      <c r="A2" s="2" t="s">
        <v>1</v>
      </c>
      <c r="B2" s="2" t="e">
        <f>Model!#REF!</f>
        <v>#REF!</v>
      </c>
      <c r="E2" s="2" t="s">
        <v>10</v>
      </c>
      <c r="F2" s="2">
        <f t="array" ref="F2:J2">_xll.PTreeInflEvaluate5($B$3,$L$1,SUM($7:$16384))</f>
        <v>103114</v>
      </c>
      <c r="G2" s="2" t="e">
        <v>#N/A</v>
      </c>
      <c r="H2" s="2" t="e">
        <v>#N/A</v>
      </c>
      <c r="I2" s="2" t="e">
        <v>#N/A</v>
      </c>
      <c r="J2" s="2" t="e">
        <v>#N/A</v>
      </c>
    </row>
    <row r="3" spans="1:12" x14ac:dyDescent="0.15">
      <c r="A3" s="2" t="s">
        <v>2</v>
      </c>
      <c r="B3" s="2" t="s">
        <v>135</v>
      </c>
      <c r="E3" s="2" t="s">
        <v>11</v>
      </c>
      <c r="F3" s="1" t="s">
        <v>37</v>
      </c>
      <c r="H3" s="2" t="s">
        <v>16</v>
      </c>
      <c r="I3" s="3" t="s">
        <v>39</v>
      </c>
    </row>
    <row r="4" spans="1:12" x14ac:dyDescent="0.15">
      <c r="E4" s="2" t="s">
        <v>12</v>
      </c>
      <c r="F4" s="1" t="s">
        <v>38</v>
      </c>
      <c r="H4" s="2" t="s">
        <v>17</v>
      </c>
      <c r="I4" s="1" t="s">
        <v>40</v>
      </c>
    </row>
    <row r="5" spans="1:12" x14ac:dyDescent="0.15">
      <c r="A5" s="2" t="s">
        <v>94</v>
      </c>
      <c r="B5" s="2">
        <v>0</v>
      </c>
      <c r="E5" s="2" t="s">
        <v>13</v>
      </c>
      <c r="F5" s="1" t="s">
        <v>38</v>
      </c>
      <c r="H5" s="2" t="s">
        <v>18</v>
      </c>
      <c r="I5" s="3" t="s">
        <v>39</v>
      </c>
    </row>
    <row r="6" spans="1:12" x14ac:dyDescent="0.15">
      <c r="E6" s="2" t="s">
        <v>14</v>
      </c>
      <c r="F6" s="1" t="s">
        <v>37</v>
      </c>
      <c r="H6" s="2" t="s">
        <v>19</v>
      </c>
      <c r="I6" s="1" t="s">
        <v>40</v>
      </c>
    </row>
    <row r="7" spans="1:12" x14ac:dyDescent="0.15">
      <c r="A7" s="2" t="s">
        <v>95</v>
      </c>
      <c r="D7" s="2" t="s">
        <v>97</v>
      </c>
    </row>
    <row r="8" spans="1:12" x14ac:dyDescent="0.15">
      <c r="A8" s="2" t="s">
        <v>96</v>
      </c>
      <c r="B8" s="2">
        <v>0</v>
      </c>
      <c r="D8" s="2" t="s">
        <v>96</v>
      </c>
      <c r="E8" s="2">
        <v>1</v>
      </c>
    </row>
    <row r="10" spans="1:12" x14ac:dyDescent="0.15">
      <c r="D10" s="2" t="s">
        <v>98</v>
      </c>
    </row>
    <row r="11" spans="1:12" x14ac:dyDescent="0.15">
      <c r="D11" s="2" t="s">
        <v>99</v>
      </c>
    </row>
    <row r="12" spans="1:12" x14ac:dyDescent="0.15">
      <c r="D12" s="2" t="s">
        <v>100</v>
      </c>
    </row>
    <row r="13" spans="1:12" x14ac:dyDescent="0.15">
      <c r="D13" s="2" t="s">
        <v>101</v>
      </c>
    </row>
    <row r="15" spans="1:12" x14ac:dyDescent="0.15">
      <c r="D15" s="2" t="s">
        <v>102</v>
      </c>
      <c r="E15" s="1"/>
    </row>
    <row r="16" spans="1:12" x14ac:dyDescent="0.15">
      <c r="D16" s="2" t="s">
        <v>103</v>
      </c>
      <c r="E16" s="1"/>
    </row>
    <row r="17" spans="4:5" x14ac:dyDescent="0.15">
      <c r="D17" s="2" t="s">
        <v>104</v>
      </c>
      <c r="E17" s="1"/>
    </row>
    <row r="18" spans="4:5" x14ac:dyDescent="0.15">
      <c r="D18" s="2" t="s">
        <v>105</v>
      </c>
    </row>
    <row r="19" spans="4:5" x14ac:dyDescent="0.15">
      <c r="D19" s="2" t="s">
        <v>106</v>
      </c>
    </row>
    <row r="20" spans="4:5" x14ac:dyDescent="0.15">
      <c r="D20" s="2" t="s">
        <v>107</v>
      </c>
    </row>
    <row r="21" spans="4:5" x14ac:dyDescent="0.15">
      <c r="D21" s="2" t="s">
        <v>108</v>
      </c>
    </row>
    <row r="22" spans="4:5" x14ac:dyDescent="0.15">
      <c r="D22" s="2" t="s">
        <v>109</v>
      </c>
    </row>
    <row r="23" spans="4:5" x14ac:dyDescent="0.15">
      <c r="D23" s="2" t="s">
        <v>110</v>
      </c>
    </row>
    <row r="24" spans="4:5" x14ac:dyDescent="0.15">
      <c r="D24" s="2" t="s">
        <v>111</v>
      </c>
    </row>
    <row r="25" spans="4:5" x14ac:dyDescent="0.15">
      <c r="D25" s="2" t="s">
        <v>112</v>
      </c>
    </row>
    <row r="26" spans="4:5" x14ac:dyDescent="0.15">
      <c r="D26" s="2" t="s">
        <v>113</v>
      </c>
    </row>
    <row r="27" spans="4:5" x14ac:dyDescent="0.15">
      <c r="D27" s="2" t="s">
        <v>114</v>
      </c>
    </row>
    <row r="28" spans="4:5" x14ac:dyDescent="0.15">
      <c r="D28" s="2" t="s">
        <v>115</v>
      </c>
    </row>
    <row r="29" spans="4:5" x14ac:dyDescent="0.15">
      <c r="D29" s="2" t="s">
        <v>116</v>
      </c>
    </row>
    <row r="30" spans="4:5" x14ac:dyDescent="0.15">
      <c r="D30" s="2" t="s">
        <v>117</v>
      </c>
    </row>
    <row r="31" spans="4:5" x14ac:dyDescent="0.15">
      <c r="D31" s="2" t="s">
        <v>118</v>
      </c>
    </row>
    <row r="32" spans="4:5" x14ac:dyDescent="0.15">
      <c r="D32" s="2" t="s">
        <v>119</v>
      </c>
    </row>
    <row r="33" spans="4:4" x14ac:dyDescent="0.15">
      <c r="D33" s="2" t="s">
        <v>120</v>
      </c>
    </row>
    <row r="34" spans="4:4" x14ac:dyDescent="0.15">
      <c r="D34" s="2" t="s">
        <v>121</v>
      </c>
    </row>
    <row r="35" spans="4:4" x14ac:dyDescent="0.15">
      <c r="D35" s="2" t="s">
        <v>122</v>
      </c>
    </row>
    <row r="36" spans="4:4" x14ac:dyDescent="0.15">
      <c r="D36" s="2" t="s">
        <v>123</v>
      </c>
    </row>
    <row r="37" spans="4:4" x14ac:dyDescent="0.15">
      <c r="D37" s="2" t="s">
        <v>124</v>
      </c>
    </row>
    <row r="38" spans="4:4" x14ac:dyDescent="0.15">
      <c r="D38" s="2" t="s">
        <v>125</v>
      </c>
    </row>
    <row r="39" spans="4:4" x14ac:dyDescent="0.15">
      <c r="D39" s="2" t="s">
        <v>126</v>
      </c>
    </row>
    <row r="40" spans="4:4" x14ac:dyDescent="0.15">
      <c r="D40" s="2" t="s">
        <v>127</v>
      </c>
    </row>
    <row r="41" spans="4:4" x14ac:dyDescent="0.15">
      <c r="D41" s="2" t="s">
        <v>128</v>
      </c>
    </row>
    <row r="42" spans="4:4" x14ac:dyDescent="0.15">
      <c r="D42" s="2" t="s">
        <v>129</v>
      </c>
    </row>
    <row r="43" spans="4:4" x14ac:dyDescent="0.15">
      <c r="D43" s="2" t="s">
        <v>130</v>
      </c>
    </row>
    <row r="44" spans="4:4" x14ac:dyDescent="0.15">
      <c r="D44" s="2" t="s">
        <v>131</v>
      </c>
    </row>
    <row r="45" spans="4:4" x14ac:dyDescent="0.15">
      <c r="D45" s="2" t="s">
        <v>132</v>
      </c>
    </row>
    <row r="46" spans="4:4" x14ac:dyDescent="0.15">
      <c r="D46" s="2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/>
  </sheetViews>
  <sheetFormatPr baseColWidth="10" defaultColWidth="9.1640625" defaultRowHeight="13" x14ac:dyDescent="0.15"/>
  <cols>
    <col min="1" max="1" width="25" customWidth="1"/>
    <col min="2" max="2" width="21.33203125" customWidth="1"/>
    <col min="3" max="3" width="25" customWidth="1"/>
    <col min="4" max="4" width="21.33203125" customWidth="1"/>
    <col min="5" max="5" width="24.33203125" customWidth="1"/>
    <col min="6" max="6" width="21.33203125" customWidth="1"/>
    <col min="7" max="7" width="16.6640625" customWidth="1"/>
  </cols>
  <sheetData>
    <row r="1" spans="1:7" s="24" customFormat="1" ht="18" x14ac:dyDescent="0.2">
      <c r="A1" s="27" t="s">
        <v>72</v>
      </c>
    </row>
    <row r="2" spans="1:7" s="25" customFormat="1" ht="11" x14ac:dyDescent="0.15">
      <c r="A2" s="28" t="s">
        <v>73</v>
      </c>
    </row>
    <row r="3" spans="1:7" s="25" customFormat="1" ht="11" x14ac:dyDescent="0.15">
      <c r="A3" s="28" t="s">
        <v>182</v>
      </c>
    </row>
    <row r="4" spans="1:7" s="26" customFormat="1" ht="11" x14ac:dyDescent="0.15">
      <c r="A4" s="29" t="s">
        <v>181</v>
      </c>
    </row>
    <row r="6" spans="1:7" ht="12.5" customHeight="1" x14ac:dyDescent="0.15">
      <c r="D6" s="23">
        <v>0.8</v>
      </c>
      <c r="E6" s="7" t="s">
        <v>67</v>
      </c>
    </row>
    <row r="7" spans="1:7" ht="12.5" customHeight="1" x14ac:dyDescent="0.15">
      <c r="D7" s="6">
        <v>0</v>
      </c>
      <c r="E7" s="8">
        <v>20940</v>
      </c>
    </row>
    <row r="8" spans="1:7" ht="12.5" customHeight="1" x14ac:dyDescent="0.15">
      <c r="F8" s="23">
        <v>0.5</v>
      </c>
      <c r="G8" s="5">
        <v>0.4</v>
      </c>
    </row>
    <row r="9" spans="1:7" ht="12.5" customHeight="1" x14ac:dyDescent="0.15">
      <c r="F9" s="22">
        <v>24000</v>
      </c>
      <c r="G9" s="4">
        <v>27000</v>
      </c>
    </row>
    <row r="10" spans="1:7" ht="12.5" customHeight="1" x14ac:dyDescent="0.15">
      <c r="E10" s="9" t="b">
        <v>1</v>
      </c>
      <c r="F10" s="10" t="s">
        <v>66</v>
      </c>
    </row>
    <row r="11" spans="1:7" ht="12.5" customHeight="1" x14ac:dyDescent="0.15">
      <c r="E11" s="22">
        <v>1000</v>
      </c>
      <c r="F11" s="11">
        <v>20940</v>
      </c>
    </row>
    <row r="12" spans="1:7" ht="12.5" customHeight="1" x14ac:dyDescent="0.15">
      <c r="F12" s="23">
        <v>0.35</v>
      </c>
      <c r="G12" s="5">
        <v>0.27999999999999997</v>
      </c>
    </row>
    <row r="13" spans="1:7" ht="12.5" customHeight="1" x14ac:dyDescent="0.15">
      <c r="F13" s="22">
        <v>14400</v>
      </c>
      <c r="G13" s="4">
        <v>17400</v>
      </c>
    </row>
    <row r="14" spans="1:7" ht="12.5" customHeight="1" x14ac:dyDescent="0.15">
      <c r="F14" s="23">
        <v>0.15</v>
      </c>
      <c r="G14" s="5">
        <v>0.12</v>
      </c>
    </row>
    <row r="15" spans="1:7" ht="12.5" customHeight="1" x14ac:dyDescent="0.15">
      <c r="F15" s="22">
        <v>6000</v>
      </c>
      <c r="G15" s="4">
        <v>9000</v>
      </c>
    </row>
    <row r="16" spans="1:7" ht="12.5" customHeight="1" x14ac:dyDescent="0.15">
      <c r="C16" s="9" t="b">
        <v>1</v>
      </c>
      <c r="D16" s="10" t="s">
        <v>68</v>
      </c>
    </row>
    <row r="17" spans="1:5" ht="12.5" customHeight="1" x14ac:dyDescent="0.15">
      <c r="C17" s="22">
        <v>2000</v>
      </c>
      <c r="D17" s="11">
        <v>17152</v>
      </c>
    </row>
    <row r="18" spans="1:5" ht="12.5" customHeight="1" x14ac:dyDescent="0.15">
      <c r="D18" s="23">
        <v>0.19999999999999996</v>
      </c>
      <c r="E18" s="5">
        <v>0.19999999999999996</v>
      </c>
    </row>
    <row r="19" spans="1:5" ht="12.5" customHeight="1" x14ac:dyDescent="0.15">
      <c r="D19" s="6">
        <v>0</v>
      </c>
      <c r="E19" s="4">
        <v>2000</v>
      </c>
    </row>
    <row r="20" spans="1:5" ht="12.5" customHeight="1" x14ac:dyDescent="0.15">
      <c r="B20" s="9" t="b">
        <v>1</v>
      </c>
      <c r="C20" s="7" t="s">
        <v>69</v>
      </c>
    </row>
    <row r="21" spans="1:5" ht="12.5" customHeight="1" x14ac:dyDescent="0.15">
      <c r="B21" s="6">
        <v>0</v>
      </c>
      <c r="C21" s="8">
        <v>17152</v>
      </c>
    </row>
    <row r="22" spans="1:5" ht="12.5" customHeight="1" x14ac:dyDescent="0.15">
      <c r="A22" s="6"/>
      <c r="B22" s="7" t="s">
        <v>59</v>
      </c>
    </row>
    <row r="23" spans="1:5" ht="12.5" customHeight="1" x14ac:dyDescent="0.15">
      <c r="A23" s="6"/>
      <c r="B23" s="8">
        <v>17152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showGridLines="0" topLeftCell="A4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3" max="3" width="5.6640625" bestFit="1" customWidth="1"/>
    <col min="4" max="4" width="8.33203125" bestFit="1" customWidth="1"/>
  </cols>
  <sheetData>
    <row r="1" spans="2:2" s="24" customFormat="1" ht="18" x14ac:dyDescent="0.2">
      <c r="B1" s="27" t="s">
        <v>74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183</v>
      </c>
    </row>
    <row r="4" spans="2:2" s="25" customFormat="1" ht="11" x14ac:dyDescent="0.15">
      <c r="B4" s="28" t="s">
        <v>181</v>
      </c>
    </row>
    <row r="5" spans="2:2" s="26" customFormat="1" ht="11" x14ac:dyDescent="0.15">
      <c r="B5" s="29" t="s">
        <v>90</v>
      </c>
    </row>
    <row r="32" ht="14" thickBot="1" x14ac:dyDescent="0.2"/>
    <row r="33" spans="2:4" ht="14" thickBot="1" x14ac:dyDescent="0.2">
      <c r="B33" s="91" t="s">
        <v>75</v>
      </c>
      <c r="C33" s="92"/>
      <c r="D33" s="93"/>
    </row>
    <row r="34" spans="2:4" x14ac:dyDescent="0.15">
      <c r="B34" s="34"/>
      <c r="C34" s="94" t="s">
        <v>91</v>
      </c>
      <c r="D34" s="95"/>
    </row>
    <row r="35" spans="2:4" x14ac:dyDescent="0.15">
      <c r="B35" s="35"/>
      <c r="C35" s="30" t="s">
        <v>80</v>
      </c>
      <c r="D35" s="31" t="s">
        <v>48</v>
      </c>
    </row>
    <row r="36" spans="2:4" x14ac:dyDescent="0.15">
      <c r="B36" s="36" t="s">
        <v>76</v>
      </c>
      <c r="C36" s="38">
        <v>2000</v>
      </c>
      <c r="D36" s="41">
        <v>0.19999999999999996</v>
      </c>
    </row>
    <row r="37" spans="2:4" x14ac:dyDescent="0.15">
      <c r="B37" s="36" t="s">
        <v>77</v>
      </c>
      <c r="C37" s="38">
        <v>9000</v>
      </c>
      <c r="D37" s="41">
        <v>0.12</v>
      </c>
    </row>
    <row r="38" spans="2:4" x14ac:dyDescent="0.15">
      <c r="B38" s="36" t="s">
        <v>78</v>
      </c>
      <c r="C38" s="38">
        <v>17400</v>
      </c>
      <c r="D38" s="41">
        <v>0.27999999999999997</v>
      </c>
    </row>
    <row r="39" spans="2:4" ht="14" thickBot="1" x14ac:dyDescent="0.2">
      <c r="B39" s="37" t="s">
        <v>79</v>
      </c>
      <c r="C39" s="40">
        <v>27000</v>
      </c>
      <c r="D39" s="42">
        <v>0.4</v>
      </c>
    </row>
  </sheetData>
  <mergeCells count="2">
    <mergeCell ref="B33:D33"/>
    <mergeCell ref="C34:D3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3" max="3" width="5.6640625" bestFit="1" customWidth="1"/>
    <col min="4" max="4" width="8.33203125" bestFit="1" customWidth="1"/>
  </cols>
  <sheetData>
    <row r="1" spans="2:2" s="24" customFormat="1" ht="18" x14ac:dyDescent="0.2">
      <c r="B1" s="27" t="s">
        <v>146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184</v>
      </c>
    </row>
    <row r="4" spans="2:2" s="25" customFormat="1" ht="11" x14ac:dyDescent="0.15">
      <c r="B4" s="28" t="s">
        <v>181</v>
      </c>
    </row>
    <row r="5" spans="2:2" s="26" customFormat="1" ht="11" x14ac:dyDescent="0.15">
      <c r="B5" s="29" t="s">
        <v>90</v>
      </c>
    </row>
    <row r="32" ht="14" thickBot="1" x14ac:dyDescent="0.2"/>
    <row r="33" spans="2:4" ht="14" thickBot="1" x14ac:dyDescent="0.2">
      <c r="B33" s="91" t="s">
        <v>75</v>
      </c>
      <c r="C33" s="92"/>
      <c r="D33" s="93"/>
    </row>
    <row r="34" spans="2:4" x14ac:dyDescent="0.15">
      <c r="B34" s="34"/>
      <c r="C34" s="94" t="s">
        <v>91</v>
      </c>
      <c r="D34" s="95"/>
    </row>
    <row r="35" spans="2:4" x14ac:dyDescent="0.15">
      <c r="B35" s="35"/>
      <c r="C35" s="30" t="s">
        <v>80</v>
      </c>
      <c r="D35" s="31" t="s">
        <v>48</v>
      </c>
    </row>
    <row r="36" spans="2:4" x14ac:dyDescent="0.15">
      <c r="B36" s="36" t="s">
        <v>76</v>
      </c>
      <c r="C36" s="52">
        <v>-1.0000000000000001E+300</v>
      </c>
      <c r="D36" s="41">
        <v>0</v>
      </c>
    </row>
    <row r="37" spans="2:4" x14ac:dyDescent="0.15">
      <c r="B37" s="36" t="s">
        <v>77</v>
      </c>
      <c r="C37" s="38">
        <v>2000</v>
      </c>
      <c r="D37" s="41">
        <v>0</v>
      </c>
    </row>
    <row r="38" spans="2:4" x14ac:dyDescent="0.15">
      <c r="B38" s="36" t="s">
        <v>78</v>
      </c>
      <c r="C38" s="38">
        <v>2000</v>
      </c>
      <c r="D38" s="41">
        <v>0.19999999999999996</v>
      </c>
    </row>
    <row r="39" spans="2:4" x14ac:dyDescent="0.15">
      <c r="B39" s="36" t="s">
        <v>79</v>
      </c>
      <c r="C39" s="38">
        <v>9000</v>
      </c>
      <c r="D39" s="41">
        <v>0.19999999999999996</v>
      </c>
    </row>
    <row r="40" spans="2:4" x14ac:dyDescent="0.15">
      <c r="B40" s="36" t="s">
        <v>147</v>
      </c>
      <c r="C40" s="38">
        <v>9000</v>
      </c>
      <c r="D40" s="41">
        <v>0.31999999999999995</v>
      </c>
    </row>
    <row r="41" spans="2:4" x14ac:dyDescent="0.15">
      <c r="B41" s="36" t="s">
        <v>148</v>
      </c>
      <c r="C41" s="38">
        <v>17400</v>
      </c>
      <c r="D41" s="41">
        <v>0.31999999999999995</v>
      </c>
    </row>
    <row r="42" spans="2:4" x14ac:dyDescent="0.15">
      <c r="B42" s="36" t="s">
        <v>149</v>
      </c>
      <c r="C42" s="38">
        <v>17400</v>
      </c>
      <c r="D42" s="41">
        <v>0.59999999999999987</v>
      </c>
    </row>
    <row r="43" spans="2:4" x14ac:dyDescent="0.15">
      <c r="B43" s="36" t="s">
        <v>150</v>
      </c>
      <c r="C43" s="38">
        <v>27000</v>
      </c>
      <c r="D43" s="41">
        <v>0.59999999999999987</v>
      </c>
    </row>
    <row r="44" spans="2:4" x14ac:dyDescent="0.15">
      <c r="B44" s="36" t="s">
        <v>151</v>
      </c>
      <c r="C44" s="38">
        <v>27000</v>
      </c>
      <c r="D44" s="41">
        <v>0.99999999999999989</v>
      </c>
    </row>
    <row r="45" spans="2:4" ht="14" thickBot="1" x14ac:dyDescent="0.2">
      <c r="B45" s="37" t="s">
        <v>152</v>
      </c>
      <c r="C45" s="53">
        <v>1.0000000000000001E+300</v>
      </c>
      <c r="D45" s="42">
        <v>1</v>
      </c>
    </row>
  </sheetData>
  <mergeCells count="2">
    <mergeCell ref="B33:D33"/>
    <mergeCell ref="C34:D34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showGridLines="0" workbookViewId="0"/>
  </sheetViews>
  <sheetFormatPr baseColWidth="10" defaultColWidth="9.1640625" defaultRowHeight="13" x14ac:dyDescent="0.15"/>
  <cols>
    <col min="1" max="1" width="0.33203125" customWidth="1"/>
    <col min="2" max="2" width="10.5" bestFit="1" customWidth="1"/>
    <col min="3" max="3" width="9.83203125" bestFit="1" customWidth="1"/>
  </cols>
  <sheetData>
    <row r="1" spans="2:3" s="24" customFormat="1" ht="18" x14ac:dyDescent="0.2">
      <c r="B1" s="27" t="s">
        <v>81</v>
      </c>
    </row>
    <row r="2" spans="2:3" s="25" customFormat="1" ht="11" x14ac:dyDescent="0.15">
      <c r="B2" s="28" t="s">
        <v>73</v>
      </c>
    </row>
    <row r="3" spans="2:3" s="25" customFormat="1" ht="11" x14ac:dyDescent="0.15">
      <c r="B3" s="28" t="s">
        <v>185</v>
      </c>
    </row>
    <row r="4" spans="2:3" s="25" customFormat="1" ht="11" x14ac:dyDescent="0.15">
      <c r="B4" s="28" t="s">
        <v>181</v>
      </c>
    </row>
    <row r="5" spans="2:3" s="26" customFormat="1" ht="11" x14ac:dyDescent="0.15">
      <c r="B5" s="29" t="s">
        <v>90</v>
      </c>
    </row>
    <row r="6" spans="2:3" ht="14" thickBot="1" x14ac:dyDescent="0.2"/>
    <row r="7" spans="2:3" x14ac:dyDescent="0.15">
      <c r="B7" s="44"/>
      <c r="C7" s="43"/>
    </row>
    <row r="8" spans="2:3" x14ac:dyDescent="0.15">
      <c r="B8" s="35" t="s">
        <v>82</v>
      </c>
      <c r="C8" s="31" t="s">
        <v>91</v>
      </c>
    </row>
    <row r="9" spans="2:3" x14ac:dyDescent="0.15">
      <c r="B9" s="32" t="s">
        <v>83</v>
      </c>
      <c r="C9" s="39">
        <v>17152.000000000004</v>
      </c>
    </row>
    <row r="10" spans="2:3" x14ac:dyDescent="0.15">
      <c r="B10" s="32" t="s">
        <v>84</v>
      </c>
      <c r="C10" s="39">
        <v>2000</v>
      </c>
    </row>
    <row r="11" spans="2:3" x14ac:dyDescent="0.15">
      <c r="B11" s="32" t="s">
        <v>85</v>
      </c>
      <c r="C11" s="39">
        <v>27000</v>
      </c>
    </row>
    <row r="12" spans="2:3" x14ac:dyDescent="0.15">
      <c r="B12" s="32" t="s">
        <v>86</v>
      </c>
      <c r="C12" s="39">
        <v>27000</v>
      </c>
    </row>
    <row r="13" spans="2:3" x14ac:dyDescent="0.15">
      <c r="B13" s="32" t="s">
        <v>87</v>
      </c>
      <c r="C13" s="39">
        <v>9628.1719968018842</v>
      </c>
    </row>
    <row r="14" spans="2:3" x14ac:dyDescent="0.15">
      <c r="B14" s="32" t="s">
        <v>88</v>
      </c>
      <c r="C14" s="45">
        <v>-0.42428823868696547</v>
      </c>
    </row>
    <row r="15" spans="2:3" ht="14" thickBot="1" x14ac:dyDescent="0.2">
      <c r="B15" s="33" t="s">
        <v>89</v>
      </c>
      <c r="C15" s="46">
        <v>1.7261585840140743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4.6640625" bestFit="1" customWidth="1"/>
    <col min="4" max="4" width="9" bestFit="1" customWidth="1"/>
    <col min="5" max="5" width="6.5" bestFit="1" customWidth="1"/>
    <col min="6" max="6" width="9" bestFit="1" customWidth="1"/>
  </cols>
  <sheetData>
    <row r="1" spans="2:2" s="24" customFormat="1" ht="18" x14ac:dyDescent="0.2">
      <c r="B1" s="27" t="s">
        <v>153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199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167</v>
      </c>
    </row>
    <row r="32" ht="14" thickBot="1" x14ac:dyDescent="0.2"/>
    <row r="33" spans="2:6" ht="14" thickBot="1" x14ac:dyDescent="0.2">
      <c r="B33" s="91" t="s">
        <v>155</v>
      </c>
      <c r="C33" s="92"/>
      <c r="D33" s="92"/>
      <c r="E33" s="92"/>
      <c r="F33" s="93"/>
    </row>
    <row r="34" spans="2:6" x14ac:dyDescent="0.15">
      <c r="B34" s="34"/>
      <c r="C34" s="94" t="s">
        <v>157</v>
      </c>
      <c r="D34" s="107"/>
      <c r="E34" s="108" t="s">
        <v>159</v>
      </c>
      <c r="F34" s="109"/>
    </row>
    <row r="35" spans="2:6" x14ac:dyDescent="0.15">
      <c r="B35" s="35"/>
      <c r="C35" s="30" t="s">
        <v>80</v>
      </c>
      <c r="D35" s="58" t="s">
        <v>158</v>
      </c>
      <c r="E35" s="30" t="s">
        <v>80</v>
      </c>
      <c r="F35" s="31" t="s">
        <v>158</v>
      </c>
    </row>
    <row r="36" spans="2:6" x14ac:dyDescent="0.15">
      <c r="B36" s="36" t="s">
        <v>76</v>
      </c>
      <c r="C36" s="38">
        <v>0.6</v>
      </c>
      <c r="D36" s="59">
        <v>-0.25000000000000006</v>
      </c>
      <c r="E36" s="38">
        <v>13364</v>
      </c>
      <c r="F36" s="61">
        <v>-0.22084888059701493</v>
      </c>
    </row>
    <row r="37" spans="2:6" x14ac:dyDescent="0.15">
      <c r="B37" s="36" t="s">
        <v>77</v>
      </c>
      <c r="C37" s="38">
        <v>0.64</v>
      </c>
      <c r="D37" s="59">
        <v>-0.20000000000000004</v>
      </c>
      <c r="E37" s="38">
        <v>14121.6</v>
      </c>
      <c r="F37" s="61">
        <v>-0.17667910447761193</v>
      </c>
    </row>
    <row r="38" spans="2:6" x14ac:dyDescent="0.15">
      <c r="B38" s="36" t="s">
        <v>78</v>
      </c>
      <c r="C38" s="38">
        <v>0.67999999999999994</v>
      </c>
      <c r="D38" s="59">
        <v>-0.15000000000000013</v>
      </c>
      <c r="E38" s="38">
        <v>14879.199999999999</v>
      </c>
      <c r="F38" s="61">
        <v>-0.13250932835820903</v>
      </c>
    </row>
    <row r="39" spans="2:6" x14ac:dyDescent="0.15">
      <c r="B39" s="36" t="s">
        <v>79</v>
      </c>
      <c r="C39" s="38">
        <v>0.72</v>
      </c>
      <c r="D39" s="59">
        <v>-0.10000000000000009</v>
      </c>
      <c r="E39" s="38">
        <v>15636.8</v>
      </c>
      <c r="F39" s="61">
        <v>-8.8339552238806018E-2</v>
      </c>
    </row>
    <row r="40" spans="2:6" x14ac:dyDescent="0.15">
      <c r="B40" s="36" t="s">
        <v>147</v>
      </c>
      <c r="C40" s="38">
        <v>0.76</v>
      </c>
      <c r="D40" s="59">
        <v>-5.0000000000000044E-2</v>
      </c>
      <c r="E40" s="38">
        <v>16394.400000000001</v>
      </c>
      <c r="F40" s="61">
        <v>-4.4169776119402898E-2</v>
      </c>
    </row>
    <row r="41" spans="2:6" x14ac:dyDescent="0.15">
      <c r="B41" s="36" t="s">
        <v>148</v>
      </c>
      <c r="C41" s="38">
        <v>0.8</v>
      </c>
      <c r="D41" s="59">
        <v>0</v>
      </c>
      <c r="E41" s="38">
        <v>17152</v>
      </c>
      <c r="F41" s="61">
        <v>0</v>
      </c>
    </row>
    <row r="42" spans="2:6" x14ac:dyDescent="0.15">
      <c r="B42" s="36" t="s">
        <v>149</v>
      </c>
      <c r="C42" s="38">
        <v>0.84</v>
      </c>
      <c r="D42" s="59">
        <v>4.9999999999999906E-2</v>
      </c>
      <c r="E42" s="38">
        <v>17909.599999999999</v>
      </c>
      <c r="F42" s="61">
        <v>4.4169776119402898E-2</v>
      </c>
    </row>
    <row r="43" spans="2:6" x14ac:dyDescent="0.15">
      <c r="B43" s="36" t="s">
        <v>150</v>
      </c>
      <c r="C43" s="38">
        <v>0.88</v>
      </c>
      <c r="D43" s="59">
        <v>9.999999999999995E-2</v>
      </c>
      <c r="E43" s="38">
        <v>18667.2</v>
      </c>
      <c r="F43" s="61">
        <v>8.8339552238806018E-2</v>
      </c>
    </row>
    <row r="44" spans="2:6" x14ac:dyDescent="0.15">
      <c r="B44" s="36" t="s">
        <v>151</v>
      </c>
      <c r="C44" s="38">
        <v>0.92</v>
      </c>
      <c r="D44" s="59">
        <v>0.15</v>
      </c>
      <c r="E44" s="38">
        <v>19424.8</v>
      </c>
      <c r="F44" s="61">
        <v>0.13250932835820892</v>
      </c>
    </row>
    <row r="45" spans="2:6" x14ac:dyDescent="0.15">
      <c r="B45" s="36" t="s">
        <v>152</v>
      </c>
      <c r="C45" s="38">
        <v>0.96</v>
      </c>
      <c r="D45" s="59">
        <v>0.1999999999999999</v>
      </c>
      <c r="E45" s="38">
        <v>20182.399999999998</v>
      </c>
      <c r="F45" s="61">
        <v>0.17667910447761181</v>
      </c>
    </row>
    <row r="46" spans="2:6" ht="14" thickBot="1" x14ac:dyDescent="0.2">
      <c r="B46" s="37" t="s">
        <v>156</v>
      </c>
      <c r="C46" s="40">
        <v>1</v>
      </c>
      <c r="D46" s="60">
        <v>0.24999999999999994</v>
      </c>
      <c r="E46" s="40">
        <v>20940</v>
      </c>
      <c r="F46" s="62">
        <v>0.22084888059701493</v>
      </c>
    </row>
  </sheetData>
  <mergeCells count="3">
    <mergeCell ref="B33:F33"/>
    <mergeCell ref="C34:D34"/>
    <mergeCell ref="E34:F34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5.33203125" bestFit="1" customWidth="1"/>
    <col min="4" max="4" width="9" bestFit="1" customWidth="1"/>
    <col min="5" max="5" width="4.83203125" bestFit="1" customWidth="1"/>
    <col min="6" max="6" width="9" bestFit="1" customWidth="1"/>
  </cols>
  <sheetData>
    <row r="1" spans="2:2" s="24" customFormat="1" ht="18" x14ac:dyDescent="0.2">
      <c r="B1" s="27" t="s">
        <v>153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201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165</v>
      </c>
    </row>
    <row r="32" ht="14" thickBot="1" x14ac:dyDescent="0.2"/>
    <row r="33" spans="2:6" ht="14" thickBot="1" x14ac:dyDescent="0.2">
      <c r="B33" s="91" t="s">
        <v>155</v>
      </c>
      <c r="C33" s="92"/>
      <c r="D33" s="92"/>
      <c r="E33" s="92"/>
      <c r="F33" s="93"/>
    </row>
    <row r="34" spans="2:6" x14ac:dyDescent="0.15">
      <c r="B34" s="34"/>
      <c r="C34" s="94" t="s">
        <v>157</v>
      </c>
      <c r="D34" s="107"/>
      <c r="E34" s="108" t="s">
        <v>159</v>
      </c>
      <c r="F34" s="109"/>
    </row>
    <row r="35" spans="2:6" x14ac:dyDescent="0.15">
      <c r="B35" s="35"/>
      <c r="C35" s="30" t="s">
        <v>80</v>
      </c>
      <c r="D35" s="58" t="s">
        <v>158</v>
      </c>
      <c r="E35" s="30" t="s">
        <v>80</v>
      </c>
      <c r="F35" s="31" t="s">
        <v>158</v>
      </c>
    </row>
    <row r="36" spans="2:6" x14ac:dyDescent="0.15">
      <c r="B36" s="36" t="s">
        <v>76</v>
      </c>
      <c r="C36" s="56">
        <v>-4.163336342344337E-14</v>
      </c>
      <c r="D36" s="59">
        <v>-1</v>
      </c>
      <c r="E36" s="38">
        <v>15152</v>
      </c>
      <c r="F36" s="61">
        <v>-0.1166044776119403</v>
      </c>
    </row>
    <row r="37" spans="2:6" x14ac:dyDescent="0.15">
      <c r="B37" s="36" t="s">
        <v>77</v>
      </c>
      <c r="C37" s="56">
        <v>249.99999999999997</v>
      </c>
      <c r="D37" s="59">
        <v>-0.875</v>
      </c>
      <c r="E37" s="38">
        <v>15402</v>
      </c>
      <c r="F37" s="61">
        <v>-0.10202891791044776</v>
      </c>
    </row>
    <row r="38" spans="2:6" x14ac:dyDescent="0.15">
      <c r="B38" s="36" t="s">
        <v>78</v>
      </c>
      <c r="C38" s="56">
        <v>499.99999999999994</v>
      </c>
      <c r="D38" s="59">
        <v>-0.75</v>
      </c>
      <c r="E38" s="38">
        <v>15652</v>
      </c>
      <c r="F38" s="61">
        <v>-8.7453358208955223E-2</v>
      </c>
    </row>
    <row r="39" spans="2:6" x14ac:dyDescent="0.15">
      <c r="B39" s="36" t="s">
        <v>79</v>
      </c>
      <c r="C39" s="56">
        <v>750</v>
      </c>
      <c r="D39" s="59">
        <v>-0.625</v>
      </c>
      <c r="E39" s="38">
        <v>15902</v>
      </c>
      <c r="F39" s="61">
        <v>-7.2877798507462691E-2</v>
      </c>
    </row>
    <row r="40" spans="2:6" x14ac:dyDescent="0.15">
      <c r="B40" s="36" t="s">
        <v>147</v>
      </c>
      <c r="C40" s="56">
        <v>1000</v>
      </c>
      <c r="D40" s="59">
        <v>-0.5</v>
      </c>
      <c r="E40" s="38">
        <v>16152</v>
      </c>
      <c r="F40" s="61">
        <v>-5.8302238805970151E-2</v>
      </c>
    </row>
    <row r="41" spans="2:6" x14ac:dyDescent="0.15">
      <c r="B41" s="36" t="s">
        <v>148</v>
      </c>
      <c r="C41" s="56">
        <v>1250</v>
      </c>
      <c r="D41" s="59">
        <v>-0.375</v>
      </c>
      <c r="E41" s="38">
        <v>16402</v>
      </c>
      <c r="F41" s="61">
        <v>-4.3726679104477612E-2</v>
      </c>
    </row>
    <row r="42" spans="2:6" x14ac:dyDescent="0.15">
      <c r="B42" s="36" t="s">
        <v>149</v>
      </c>
      <c r="C42" s="56">
        <v>1500</v>
      </c>
      <c r="D42" s="59">
        <v>-0.25</v>
      </c>
      <c r="E42" s="38">
        <v>16652</v>
      </c>
      <c r="F42" s="61">
        <v>-2.9151119402985076E-2</v>
      </c>
    </row>
    <row r="43" spans="2:6" x14ac:dyDescent="0.15">
      <c r="B43" s="36" t="s">
        <v>150</v>
      </c>
      <c r="C43" s="56">
        <v>1750</v>
      </c>
      <c r="D43" s="59">
        <v>-0.125</v>
      </c>
      <c r="E43" s="38">
        <v>16902</v>
      </c>
      <c r="F43" s="61">
        <v>-1.4575559701492538E-2</v>
      </c>
    </row>
    <row r="44" spans="2:6" x14ac:dyDescent="0.15">
      <c r="B44" s="36" t="s">
        <v>151</v>
      </c>
      <c r="C44" s="56">
        <v>2000</v>
      </c>
      <c r="D44" s="59">
        <v>0</v>
      </c>
      <c r="E44" s="38">
        <v>17152</v>
      </c>
      <c r="F44" s="61">
        <v>0</v>
      </c>
    </row>
    <row r="45" spans="2:6" x14ac:dyDescent="0.15">
      <c r="B45" s="36" t="s">
        <v>152</v>
      </c>
      <c r="C45" s="56">
        <v>2250</v>
      </c>
      <c r="D45" s="59">
        <v>0.125</v>
      </c>
      <c r="E45" s="38">
        <v>17402</v>
      </c>
      <c r="F45" s="61">
        <v>1.4575559701492538E-2</v>
      </c>
    </row>
    <row r="46" spans="2:6" ht="14" thickBot="1" x14ac:dyDescent="0.2">
      <c r="B46" s="37" t="s">
        <v>156</v>
      </c>
      <c r="C46" s="57">
        <v>2500</v>
      </c>
      <c r="D46" s="60">
        <v>0.25</v>
      </c>
      <c r="E46" s="40">
        <v>17652</v>
      </c>
      <c r="F46" s="62">
        <v>2.9151119402985076E-2</v>
      </c>
    </row>
  </sheetData>
  <mergeCells count="3">
    <mergeCell ref="B33:F33"/>
    <mergeCell ref="C34:D34"/>
    <mergeCell ref="E34:F34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5.33203125" bestFit="1" customWidth="1"/>
    <col min="4" max="4" width="9" bestFit="1" customWidth="1"/>
    <col min="5" max="5" width="4.83203125" bestFit="1" customWidth="1"/>
    <col min="6" max="6" width="9" bestFit="1" customWidth="1"/>
  </cols>
  <sheetData>
    <row r="1" spans="2:2" s="24" customFormat="1" ht="18" x14ac:dyDescent="0.2">
      <c r="B1" s="27" t="s">
        <v>153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202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166</v>
      </c>
    </row>
    <row r="32" ht="14" thickBot="1" x14ac:dyDescent="0.2"/>
    <row r="33" spans="2:6" ht="14" thickBot="1" x14ac:dyDescent="0.2">
      <c r="B33" s="91" t="s">
        <v>155</v>
      </c>
      <c r="C33" s="92"/>
      <c r="D33" s="92"/>
      <c r="E33" s="92"/>
      <c r="F33" s="93"/>
    </row>
    <row r="34" spans="2:6" x14ac:dyDescent="0.15">
      <c r="B34" s="34"/>
      <c r="C34" s="94" t="s">
        <v>157</v>
      </c>
      <c r="D34" s="107"/>
      <c r="E34" s="108" t="s">
        <v>159</v>
      </c>
      <c r="F34" s="109"/>
    </row>
    <row r="35" spans="2:6" x14ac:dyDescent="0.15">
      <c r="B35" s="35"/>
      <c r="C35" s="30" t="s">
        <v>80</v>
      </c>
      <c r="D35" s="58" t="s">
        <v>158</v>
      </c>
      <c r="E35" s="30" t="s">
        <v>80</v>
      </c>
      <c r="F35" s="31" t="s">
        <v>158</v>
      </c>
    </row>
    <row r="36" spans="2:6" x14ac:dyDescent="0.15">
      <c r="B36" s="36" t="s">
        <v>76</v>
      </c>
      <c r="C36" s="56">
        <v>-2.0816681711721685E-14</v>
      </c>
      <c r="D36" s="59">
        <v>-1</v>
      </c>
      <c r="E36" s="38">
        <v>16352</v>
      </c>
      <c r="F36" s="61">
        <v>-4.6641791044776122E-2</v>
      </c>
    </row>
    <row r="37" spans="2:6" x14ac:dyDescent="0.15">
      <c r="B37" s="36" t="s">
        <v>77</v>
      </c>
      <c r="C37" s="56">
        <v>124.99999999999999</v>
      </c>
      <c r="D37" s="59">
        <v>-0.875</v>
      </c>
      <c r="E37" s="38">
        <v>16452</v>
      </c>
      <c r="F37" s="61">
        <v>-4.0811567164179108E-2</v>
      </c>
    </row>
    <row r="38" spans="2:6" x14ac:dyDescent="0.15">
      <c r="B38" s="36" t="s">
        <v>78</v>
      </c>
      <c r="C38" s="56">
        <v>249.99999999999997</v>
      </c>
      <c r="D38" s="59">
        <v>-0.75</v>
      </c>
      <c r="E38" s="38">
        <v>16552</v>
      </c>
      <c r="F38" s="61">
        <v>-3.4981343283582086E-2</v>
      </c>
    </row>
    <row r="39" spans="2:6" x14ac:dyDescent="0.15">
      <c r="B39" s="36" t="s">
        <v>79</v>
      </c>
      <c r="C39" s="56">
        <v>375</v>
      </c>
      <c r="D39" s="59">
        <v>-0.625</v>
      </c>
      <c r="E39" s="38">
        <v>16652</v>
      </c>
      <c r="F39" s="61">
        <v>-2.9151119402985076E-2</v>
      </c>
    </row>
    <row r="40" spans="2:6" x14ac:dyDescent="0.15">
      <c r="B40" s="36" t="s">
        <v>147</v>
      </c>
      <c r="C40" s="56">
        <v>500</v>
      </c>
      <c r="D40" s="59">
        <v>-0.5</v>
      </c>
      <c r="E40" s="38">
        <v>16752</v>
      </c>
      <c r="F40" s="61">
        <v>-2.3320895522388061E-2</v>
      </c>
    </row>
    <row r="41" spans="2:6" x14ac:dyDescent="0.15">
      <c r="B41" s="36" t="s">
        <v>148</v>
      </c>
      <c r="C41" s="56">
        <v>625</v>
      </c>
      <c r="D41" s="59">
        <v>-0.375</v>
      </c>
      <c r="E41" s="38">
        <v>16852</v>
      </c>
      <c r="F41" s="61">
        <v>-1.7490671641791043E-2</v>
      </c>
    </row>
    <row r="42" spans="2:6" x14ac:dyDescent="0.15">
      <c r="B42" s="36" t="s">
        <v>149</v>
      </c>
      <c r="C42" s="56">
        <v>750</v>
      </c>
      <c r="D42" s="59">
        <v>-0.25</v>
      </c>
      <c r="E42" s="38">
        <v>16952</v>
      </c>
      <c r="F42" s="61">
        <v>-1.1660447761194031E-2</v>
      </c>
    </row>
    <row r="43" spans="2:6" x14ac:dyDescent="0.15">
      <c r="B43" s="36" t="s">
        <v>150</v>
      </c>
      <c r="C43" s="56">
        <v>875</v>
      </c>
      <c r="D43" s="59">
        <v>-0.125</v>
      </c>
      <c r="E43" s="38">
        <v>17052</v>
      </c>
      <c r="F43" s="61">
        <v>-5.8302238805970153E-3</v>
      </c>
    </row>
    <row r="44" spans="2:6" x14ac:dyDescent="0.15">
      <c r="B44" s="36" t="s">
        <v>151</v>
      </c>
      <c r="C44" s="56">
        <v>1000</v>
      </c>
      <c r="D44" s="59">
        <v>0</v>
      </c>
      <c r="E44" s="38">
        <v>17152</v>
      </c>
      <c r="F44" s="61">
        <v>0</v>
      </c>
    </row>
    <row r="45" spans="2:6" x14ac:dyDescent="0.15">
      <c r="B45" s="36" t="s">
        <v>152</v>
      </c>
      <c r="C45" s="56">
        <v>1125</v>
      </c>
      <c r="D45" s="59">
        <v>0.125</v>
      </c>
      <c r="E45" s="38">
        <v>17252</v>
      </c>
      <c r="F45" s="61">
        <v>5.8302238805970153E-3</v>
      </c>
    </row>
    <row r="46" spans="2:6" ht="14" thickBot="1" x14ac:dyDescent="0.2">
      <c r="B46" s="37" t="s">
        <v>156</v>
      </c>
      <c r="C46" s="57">
        <v>1250</v>
      </c>
      <c r="D46" s="60">
        <v>0.25</v>
      </c>
      <c r="E46" s="40">
        <v>17352</v>
      </c>
      <c r="F46" s="62">
        <v>1.1660447761194031E-2</v>
      </c>
    </row>
  </sheetData>
  <mergeCells count="3">
    <mergeCell ref="B33:F33"/>
    <mergeCell ref="C34:D34"/>
    <mergeCell ref="E34:F34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4.6640625" bestFit="1" customWidth="1"/>
    <col min="4" max="4" width="9" bestFit="1" customWidth="1"/>
    <col min="5" max="5" width="6.5" bestFit="1" customWidth="1"/>
    <col min="6" max="6" width="9" bestFit="1" customWidth="1"/>
  </cols>
  <sheetData>
    <row r="1" spans="2:2" s="24" customFormat="1" ht="18" x14ac:dyDescent="0.2">
      <c r="B1" s="27" t="s">
        <v>153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200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164</v>
      </c>
    </row>
    <row r="32" ht="14" thickBot="1" x14ac:dyDescent="0.2"/>
    <row r="33" spans="2:6" ht="14" thickBot="1" x14ac:dyDescent="0.2">
      <c r="B33" s="91" t="s">
        <v>155</v>
      </c>
      <c r="C33" s="92"/>
      <c r="D33" s="92"/>
      <c r="E33" s="92"/>
      <c r="F33" s="93"/>
    </row>
    <row r="34" spans="2:6" x14ac:dyDescent="0.15">
      <c r="B34" s="34"/>
      <c r="C34" s="94" t="s">
        <v>157</v>
      </c>
      <c r="D34" s="107"/>
      <c r="E34" s="108" t="s">
        <v>159</v>
      </c>
      <c r="F34" s="109"/>
    </row>
    <row r="35" spans="2:6" x14ac:dyDescent="0.15">
      <c r="B35" s="35"/>
      <c r="C35" s="30" t="s">
        <v>80</v>
      </c>
      <c r="D35" s="58" t="s">
        <v>158</v>
      </c>
      <c r="E35" s="30" t="s">
        <v>80</v>
      </c>
      <c r="F35" s="31" t="s">
        <v>158</v>
      </c>
    </row>
    <row r="36" spans="2:6" x14ac:dyDescent="0.15">
      <c r="B36" s="36" t="s">
        <v>76</v>
      </c>
      <c r="C36" s="56">
        <v>18</v>
      </c>
      <c r="D36" s="59">
        <v>-0.25</v>
      </c>
      <c r="E36" s="38">
        <v>13564</v>
      </c>
      <c r="F36" s="61">
        <v>-0.20918843283582089</v>
      </c>
    </row>
    <row r="37" spans="2:6" x14ac:dyDescent="0.15">
      <c r="B37" s="36" t="s">
        <v>77</v>
      </c>
      <c r="C37" s="56">
        <v>19.2</v>
      </c>
      <c r="D37" s="59">
        <v>-0.20000000000000004</v>
      </c>
      <c r="E37" s="38">
        <v>14281.6</v>
      </c>
      <c r="F37" s="61">
        <v>-0.1673507462686567</v>
      </c>
    </row>
    <row r="38" spans="2:6" x14ac:dyDescent="0.15">
      <c r="B38" s="36" t="s">
        <v>78</v>
      </c>
      <c r="C38" s="56">
        <v>20.399999999999999</v>
      </c>
      <c r="D38" s="59">
        <v>-0.15000000000000005</v>
      </c>
      <c r="E38" s="38">
        <v>14999.2</v>
      </c>
      <c r="F38" s="61">
        <v>-0.12551305970149249</v>
      </c>
    </row>
    <row r="39" spans="2:6" x14ac:dyDescent="0.15">
      <c r="B39" s="36" t="s">
        <v>79</v>
      </c>
      <c r="C39" s="56">
        <v>21.6</v>
      </c>
      <c r="D39" s="59">
        <v>-9.9999999999999936E-2</v>
      </c>
      <c r="E39" s="38">
        <v>15716.800000000001</v>
      </c>
      <c r="F39" s="61">
        <v>-8.3675373134328296E-2</v>
      </c>
    </row>
    <row r="40" spans="2:6" x14ac:dyDescent="0.15">
      <c r="B40" s="36" t="s">
        <v>147</v>
      </c>
      <c r="C40" s="56">
        <v>22.8</v>
      </c>
      <c r="D40" s="59">
        <v>-4.9999999999999968E-2</v>
      </c>
      <c r="E40" s="38">
        <v>16434.400000000001</v>
      </c>
      <c r="F40" s="61">
        <v>-4.1837686567164092E-2</v>
      </c>
    </row>
    <row r="41" spans="2:6" x14ac:dyDescent="0.15">
      <c r="B41" s="36" t="s">
        <v>148</v>
      </c>
      <c r="C41" s="56">
        <v>24</v>
      </c>
      <c r="D41" s="59">
        <v>0</v>
      </c>
      <c r="E41" s="38">
        <v>17152</v>
      </c>
      <c r="F41" s="61">
        <v>0</v>
      </c>
    </row>
    <row r="42" spans="2:6" x14ac:dyDescent="0.15">
      <c r="B42" s="36" t="s">
        <v>149</v>
      </c>
      <c r="C42" s="56">
        <v>25.2</v>
      </c>
      <c r="D42" s="59">
        <v>4.9999999999999968E-2</v>
      </c>
      <c r="E42" s="38">
        <v>17869.600000000002</v>
      </c>
      <c r="F42" s="61">
        <v>4.1837686567164308E-2</v>
      </c>
    </row>
    <row r="43" spans="2:6" x14ac:dyDescent="0.15">
      <c r="B43" s="36" t="s">
        <v>150</v>
      </c>
      <c r="C43" s="56">
        <v>26.4</v>
      </c>
      <c r="D43" s="59">
        <v>9.9999999999999936E-2</v>
      </c>
      <c r="E43" s="38">
        <v>18587.2</v>
      </c>
      <c r="F43" s="61">
        <v>8.3675373134328407E-2</v>
      </c>
    </row>
    <row r="44" spans="2:6" x14ac:dyDescent="0.15">
      <c r="B44" s="36" t="s">
        <v>151</v>
      </c>
      <c r="C44" s="56">
        <v>27.6</v>
      </c>
      <c r="D44" s="59">
        <v>0.15000000000000005</v>
      </c>
      <c r="E44" s="38">
        <v>19304.8</v>
      </c>
      <c r="F44" s="61">
        <v>0.12551305970149249</v>
      </c>
    </row>
    <row r="45" spans="2:6" x14ac:dyDescent="0.15">
      <c r="B45" s="36" t="s">
        <v>152</v>
      </c>
      <c r="C45" s="56">
        <v>28.8</v>
      </c>
      <c r="D45" s="59">
        <v>0.20000000000000004</v>
      </c>
      <c r="E45" s="38">
        <v>20022.400000000001</v>
      </c>
      <c r="F45" s="61">
        <v>0.16735074626865681</v>
      </c>
    </row>
    <row r="46" spans="2:6" ht="14" thickBot="1" x14ac:dyDescent="0.2">
      <c r="B46" s="37" t="s">
        <v>156</v>
      </c>
      <c r="C46" s="57">
        <v>30</v>
      </c>
      <c r="D46" s="60">
        <v>0.25</v>
      </c>
      <c r="E46" s="40">
        <v>20740</v>
      </c>
      <c r="F46" s="62">
        <v>0.20918843283582089</v>
      </c>
    </row>
  </sheetData>
  <mergeCells count="3">
    <mergeCell ref="B33:F33"/>
    <mergeCell ref="C34:D34"/>
    <mergeCell ref="E34:F34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topLeftCell="A13" workbookViewId="0">
      <selection activeCell="A8" sqref="A8"/>
    </sheetView>
  </sheetViews>
  <sheetFormatPr baseColWidth="10" defaultColWidth="9.1640625" defaultRowHeight="13" x14ac:dyDescent="0.15"/>
  <cols>
    <col min="1" max="1" width="0.33203125" customWidth="1"/>
    <col min="2" max="2" width="6.6640625" customWidth="1"/>
    <col min="3" max="3" width="3.6640625" bestFit="1" customWidth="1"/>
    <col min="4" max="4" width="6.5" bestFit="1" customWidth="1"/>
    <col min="5" max="8" width="7.33203125" bestFit="1" customWidth="1"/>
    <col min="9" max="9" width="6.5" bestFit="1" customWidth="1"/>
    <col min="10" max="13" width="7.33203125" bestFit="1" customWidth="1"/>
    <col min="14" max="14" width="4.83203125" bestFit="1" customWidth="1"/>
  </cols>
  <sheetData>
    <row r="1" spans="2:2" s="24" customFormat="1" ht="18" x14ac:dyDescent="0.2">
      <c r="B1" s="27" t="s">
        <v>187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197</v>
      </c>
    </row>
    <row r="4" spans="2:2" s="25" customFormat="1" ht="11" x14ac:dyDescent="0.15">
      <c r="B4" s="28" t="s">
        <v>154</v>
      </c>
    </row>
    <row r="5" spans="2:2" s="25" customFormat="1" ht="11" x14ac:dyDescent="0.15">
      <c r="B5" s="28" t="s">
        <v>188</v>
      </c>
    </row>
    <row r="6" spans="2:2" s="26" customFormat="1" ht="11" x14ac:dyDescent="0.15">
      <c r="B6" s="29" t="s">
        <v>189</v>
      </c>
    </row>
    <row r="43" spans="2:14" ht="14" thickBot="1" x14ac:dyDescent="0.2"/>
    <row r="44" spans="2:14" x14ac:dyDescent="0.15">
      <c r="B44" s="91" t="s">
        <v>191</v>
      </c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3"/>
    </row>
    <row r="45" spans="2:14" ht="14" thickBot="1" x14ac:dyDescent="0.2">
      <c r="B45" s="96" t="s">
        <v>190</v>
      </c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8"/>
    </row>
    <row r="46" spans="2:14" x14ac:dyDescent="0.15">
      <c r="B46" s="80"/>
      <c r="C46" s="81"/>
      <c r="D46" s="99" t="s">
        <v>173</v>
      </c>
      <c r="E46" s="100"/>
      <c r="F46" s="100"/>
      <c r="G46" s="100"/>
      <c r="H46" s="100"/>
      <c r="I46" s="100"/>
      <c r="J46" s="100"/>
      <c r="K46" s="100"/>
      <c r="L46" s="100"/>
      <c r="M46" s="100"/>
      <c r="N46" s="101"/>
    </row>
    <row r="47" spans="2:14" x14ac:dyDescent="0.15">
      <c r="B47" s="82"/>
      <c r="C47" s="71"/>
      <c r="D47" s="83">
        <v>18</v>
      </c>
      <c r="E47" s="83">
        <v>19.2</v>
      </c>
      <c r="F47" s="83">
        <v>20.399999999999999</v>
      </c>
      <c r="G47" s="83">
        <v>21.6</v>
      </c>
      <c r="H47" s="83">
        <v>22.8</v>
      </c>
      <c r="I47" s="83">
        <v>24</v>
      </c>
      <c r="J47" s="83">
        <v>25.2</v>
      </c>
      <c r="K47" s="83">
        <v>26.4</v>
      </c>
      <c r="L47" s="83">
        <v>27.6</v>
      </c>
      <c r="M47" s="83">
        <v>28.8</v>
      </c>
      <c r="N47" s="84">
        <v>30</v>
      </c>
    </row>
    <row r="48" spans="2:14" x14ac:dyDescent="0.15">
      <c r="B48" s="102" t="s">
        <v>179</v>
      </c>
      <c r="C48" s="85">
        <v>0.6</v>
      </c>
      <c r="D48" s="38">
        <v>10673</v>
      </c>
      <c r="E48" s="38">
        <v>11211.199999999999</v>
      </c>
      <c r="F48" s="38">
        <v>11749.4</v>
      </c>
      <c r="G48" s="38">
        <v>12287.6</v>
      </c>
      <c r="H48" s="38">
        <v>12825.8</v>
      </c>
      <c r="I48" s="38">
        <v>13364</v>
      </c>
      <c r="J48" s="38">
        <v>13902.199999999999</v>
      </c>
      <c r="K48" s="38">
        <v>14440.4</v>
      </c>
      <c r="L48" s="38">
        <v>14978.6</v>
      </c>
      <c r="M48" s="38">
        <v>15516.8</v>
      </c>
      <c r="N48" s="39">
        <v>16055</v>
      </c>
    </row>
    <row r="49" spans="2:14" x14ac:dyDescent="0.15">
      <c r="B49" s="103"/>
      <c r="C49" s="85">
        <v>0.64</v>
      </c>
      <c r="D49" s="38">
        <v>11251.2</v>
      </c>
      <c r="E49" s="38">
        <v>11825.28</v>
      </c>
      <c r="F49" s="38">
        <v>12399.36</v>
      </c>
      <c r="G49" s="38">
        <v>12973.44</v>
      </c>
      <c r="H49" s="38">
        <v>13547.52</v>
      </c>
      <c r="I49" s="38">
        <v>14121.6</v>
      </c>
      <c r="J49" s="38">
        <v>14695.68</v>
      </c>
      <c r="K49" s="38">
        <v>15269.76</v>
      </c>
      <c r="L49" s="38">
        <v>15843.84</v>
      </c>
      <c r="M49" s="38">
        <v>16417.919999999998</v>
      </c>
      <c r="N49" s="39">
        <v>16992</v>
      </c>
    </row>
    <row r="50" spans="2:14" x14ac:dyDescent="0.15">
      <c r="B50" s="103"/>
      <c r="C50" s="85">
        <v>0.67999999999999994</v>
      </c>
      <c r="D50" s="38">
        <v>11829.4</v>
      </c>
      <c r="E50" s="38">
        <v>12439.359999999999</v>
      </c>
      <c r="F50" s="38">
        <v>13049.32</v>
      </c>
      <c r="G50" s="38">
        <v>13659.279999999999</v>
      </c>
      <c r="H50" s="38">
        <v>14269.239999999998</v>
      </c>
      <c r="I50" s="38">
        <v>14879.199999999999</v>
      </c>
      <c r="J50" s="38">
        <v>15489.159999999998</v>
      </c>
      <c r="K50" s="38">
        <v>16099.119999999999</v>
      </c>
      <c r="L50" s="38">
        <v>16709.079999999998</v>
      </c>
      <c r="M50" s="38">
        <v>17319.039999999997</v>
      </c>
      <c r="N50" s="39">
        <v>17929</v>
      </c>
    </row>
    <row r="51" spans="2:14" x14ac:dyDescent="0.15">
      <c r="B51" s="103"/>
      <c r="C51" s="85">
        <v>0.72</v>
      </c>
      <c r="D51" s="38">
        <v>12407.6</v>
      </c>
      <c r="E51" s="38">
        <v>13053.439999999999</v>
      </c>
      <c r="F51" s="38">
        <v>13699.279999999999</v>
      </c>
      <c r="G51" s="38">
        <v>14345.119999999999</v>
      </c>
      <c r="H51" s="38">
        <v>14990.96</v>
      </c>
      <c r="I51" s="38">
        <v>15636.8</v>
      </c>
      <c r="J51" s="38">
        <v>16282.64</v>
      </c>
      <c r="K51" s="38">
        <v>16928.48</v>
      </c>
      <c r="L51" s="38">
        <v>17574.32</v>
      </c>
      <c r="M51" s="38">
        <v>18220.16</v>
      </c>
      <c r="N51" s="39">
        <v>18866</v>
      </c>
    </row>
    <row r="52" spans="2:14" x14ac:dyDescent="0.15">
      <c r="B52" s="103"/>
      <c r="C52" s="85">
        <v>0.76</v>
      </c>
      <c r="D52" s="38">
        <v>12985.8</v>
      </c>
      <c r="E52" s="38">
        <v>13667.52</v>
      </c>
      <c r="F52" s="38">
        <v>14349.24</v>
      </c>
      <c r="G52" s="38">
        <v>15030.960000000001</v>
      </c>
      <c r="H52" s="38">
        <v>15712.68</v>
      </c>
      <c r="I52" s="38">
        <v>16394.400000000001</v>
      </c>
      <c r="J52" s="38">
        <v>17076.12</v>
      </c>
      <c r="K52" s="38">
        <v>17757.84</v>
      </c>
      <c r="L52" s="38">
        <v>18439.560000000001</v>
      </c>
      <c r="M52" s="38">
        <v>19121.28</v>
      </c>
      <c r="N52" s="39">
        <v>19803</v>
      </c>
    </row>
    <row r="53" spans="2:14" x14ac:dyDescent="0.15">
      <c r="B53" s="103"/>
      <c r="C53" s="85">
        <v>0.8</v>
      </c>
      <c r="D53" s="38">
        <v>13564</v>
      </c>
      <c r="E53" s="38">
        <v>14281.6</v>
      </c>
      <c r="F53" s="38">
        <v>14999.2</v>
      </c>
      <c r="G53" s="38">
        <v>15716.800000000001</v>
      </c>
      <c r="H53" s="38">
        <v>16434.400000000001</v>
      </c>
      <c r="I53" s="38">
        <v>17152</v>
      </c>
      <c r="J53" s="38">
        <v>17869.600000000002</v>
      </c>
      <c r="K53" s="38">
        <v>18587.2</v>
      </c>
      <c r="L53" s="38">
        <v>19304.8</v>
      </c>
      <c r="M53" s="38">
        <v>20022.400000000001</v>
      </c>
      <c r="N53" s="39">
        <v>20740</v>
      </c>
    </row>
    <row r="54" spans="2:14" x14ac:dyDescent="0.15">
      <c r="B54" s="103"/>
      <c r="C54" s="85">
        <v>0.84</v>
      </c>
      <c r="D54" s="38">
        <v>14142.199999999999</v>
      </c>
      <c r="E54" s="38">
        <v>14895.68</v>
      </c>
      <c r="F54" s="38">
        <v>15649.16</v>
      </c>
      <c r="G54" s="38">
        <v>16402.64</v>
      </c>
      <c r="H54" s="38">
        <v>17156.12</v>
      </c>
      <c r="I54" s="38">
        <v>17909.599999999999</v>
      </c>
      <c r="J54" s="38">
        <v>18663.079999999998</v>
      </c>
      <c r="K54" s="38">
        <v>19416.559999999998</v>
      </c>
      <c r="L54" s="38">
        <v>20170.04</v>
      </c>
      <c r="M54" s="38">
        <v>20923.52</v>
      </c>
      <c r="N54" s="39">
        <v>21677</v>
      </c>
    </row>
    <row r="55" spans="2:14" x14ac:dyDescent="0.15">
      <c r="B55" s="103"/>
      <c r="C55" s="85">
        <v>0.88</v>
      </c>
      <c r="D55" s="38">
        <v>14720.4</v>
      </c>
      <c r="E55" s="38">
        <v>15509.76</v>
      </c>
      <c r="F55" s="38">
        <v>16299.12</v>
      </c>
      <c r="G55" s="38">
        <v>17088.48</v>
      </c>
      <c r="H55" s="38">
        <v>17877.84</v>
      </c>
      <c r="I55" s="38">
        <v>18667.2</v>
      </c>
      <c r="J55" s="38">
        <v>19456.560000000001</v>
      </c>
      <c r="K55" s="38">
        <v>20245.920000000002</v>
      </c>
      <c r="L55" s="38">
        <v>21035.279999999999</v>
      </c>
      <c r="M55" s="38">
        <v>21824.639999999999</v>
      </c>
      <c r="N55" s="39">
        <v>22614</v>
      </c>
    </row>
    <row r="56" spans="2:14" x14ac:dyDescent="0.15">
      <c r="B56" s="103"/>
      <c r="C56" s="85">
        <v>0.92</v>
      </c>
      <c r="D56" s="38">
        <v>15298.6</v>
      </c>
      <c r="E56" s="38">
        <v>16123.84</v>
      </c>
      <c r="F56" s="38">
        <v>16949.080000000002</v>
      </c>
      <c r="G56" s="38">
        <v>17774.32</v>
      </c>
      <c r="H56" s="38">
        <v>18599.560000000001</v>
      </c>
      <c r="I56" s="38">
        <v>19424.8</v>
      </c>
      <c r="J56" s="38">
        <v>20250.04</v>
      </c>
      <c r="K56" s="38">
        <v>21075.280000000002</v>
      </c>
      <c r="L56" s="38">
        <v>21900.52</v>
      </c>
      <c r="M56" s="38">
        <v>22725.760000000002</v>
      </c>
      <c r="N56" s="39">
        <v>23551</v>
      </c>
    </row>
    <row r="57" spans="2:14" x14ac:dyDescent="0.15">
      <c r="B57" s="103"/>
      <c r="C57" s="85">
        <v>0.96</v>
      </c>
      <c r="D57" s="38">
        <v>15876.8</v>
      </c>
      <c r="E57" s="38">
        <v>16737.919999999998</v>
      </c>
      <c r="F57" s="38">
        <v>17599.04</v>
      </c>
      <c r="G57" s="38">
        <v>18460.16</v>
      </c>
      <c r="H57" s="38">
        <v>19321.28</v>
      </c>
      <c r="I57" s="38">
        <v>20182.399999999998</v>
      </c>
      <c r="J57" s="38">
        <v>21043.52</v>
      </c>
      <c r="K57" s="38">
        <v>21904.639999999999</v>
      </c>
      <c r="L57" s="38">
        <v>22765.759999999998</v>
      </c>
      <c r="M57" s="38">
        <v>23626.879999999997</v>
      </c>
      <c r="N57" s="39">
        <v>24488</v>
      </c>
    </row>
    <row r="58" spans="2:14" ht="14" thickBot="1" x14ac:dyDescent="0.2">
      <c r="B58" s="104"/>
      <c r="C58" s="86">
        <v>1</v>
      </c>
      <c r="D58" s="40">
        <v>16455</v>
      </c>
      <c r="E58" s="40">
        <v>17352</v>
      </c>
      <c r="F58" s="40">
        <v>18249</v>
      </c>
      <c r="G58" s="40">
        <v>19146</v>
      </c>
      <c r="H58" s="40">
        <v>20043</v>
      </c>
      <c r="I58" s="40">
        <v>20940</v>
      </c>
      <c r="J58" s="40">
        <v>21837</v>
      </c>
      <c r="K58" s="40">
        <v>22734</v>
      </c>
      <c r="L58" s="40">
        <v>23631</v>
      </c>
      <c r="M58" s="40">
        <v>24528</v>
      </c>
      <c r="N58" s="55">
        <v>25425</v>
      </c>
    </row>
  </sheetData>
  <mergeCells count="4">
    <mergeCell ref="B44:N44"/>
    <mergeCell ref="B45:N45"/>
    <mergeCell ref="D46:N46"/>
    <mergeCell ref="B48:B58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7"/>
  <sheetViews>
    <sheetView showGridLines="0" workbookViewId="0">
      <selection activeCell="A8" sqref="A8"/>
    </sheetView>
  </sheetViews>
  <sheetFormatPr baseColWidth="10" defaultColWidth="9.1640625" defaultRowHeight="13" x14ac:dyDescent="0.15"/>
  <cols>
    <col min="1" max="1" width="0.33203125" customWidth="1"/>
    <col min="2" max="3" width="15.6640625" customWidth="1"/>
  </cols>
  <sheetData>
    <row r="1" spans="2:2" s="24" customFormat="1" ht="18" x14ac:dyDescent="0.2">
      <c r="B1" s="27" t="s">
        <v>192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198</v>
      </c>
    </row>
    <row r="4" spans="2:2" s="25" customFormat="1" ht="11" x14ac:dyDescent="0.15">
      <c r="B4" s="28" t="s">
        <v>193</v>
      </c>
    </row>
    <row r="5" spans="2:2" s="25" customFormat="1" ht="11" x14ac:dyDescent="0.15">
      <c r="B5" s="28" t="s">
        <v>194</v>
      </c>
    </row>
    <row r="6" spans="2:2" s="26" customFormat="1" ht="11" x14ac:dyDescent="0.15">
      <c r="B6" s="29" t="s">
        <v>195</v>
      </c>
    </row>
    <row r="43" spans="2:3" ht="14" thickBot="1" x14ac:dyDescent="0.2"/>
    <row r="44" spans="2:3" ht="14" thickBot="1" x14ac:dyDescent="0.2">
      <c r="B44" s="91" t="s">
        <v>196</v>
      </c>
      <c r="C44" s="93"/>
    </row>
    <row r="45" spans="2:3" x14ac:dyDescent="0.15">
      <c r="B45" s="105" t="s">
        <v>144</v>
      </c>
      <c r="C45" s="106"/>
    </row>
    <row r="46" spans="2:3" ht="22" x14ac:dyDescent="0.15">
      <c r="B46" s="89" t="s">
        <v>173</v>
      </c>
      <c r="C46" s="90" t="s">
        <v>179</v>
      </c>
    </row>
    <row r="47" spans="2:3" x14ac:dyDescent="0.15">
      <c r="B47" s="87">
        <v>18</v>
      </c>
      <c r="C47" s="39">
        <v>0.6</v>
      </c>
    </row>
    <row r="48" spans="2:3" x14ac:dyDescent="0.15">
      <c r="B48" s="87">
        <v>18</v>
      </c>
      <c r="C48" s="39">
        <v>0.64</v>
      </c>
    </row>
    <row r="49" spans="2:3" x14ac:dyDescent="0.15">
      <c r="B49" s="87">
        <v>18</v>
      </c>
      <c r="C49" s="39">
        <v>0.67999999999999994</v>
      </c>
    </row>
    <row r="50" spans="2:3" x14ac:dyDescent="0.15">
      <c r="B50" s="87">
        <v>18</v>
      </c>
      <c r="C50" s="39">
        <v>0.72</v>
      </c>
    </row>
    <row r="51" spans="2:3" x14ac:dyDescent="0.15">
      <c r="B51" s="87">
        <v>18</v>
      </c>
      <c r="C51" s="39">
        <v>0.76</v>
      </c>
    </row>
    <row r="52" spans="2:3" x14ac:dyDescent="0.15">
      <c r="B52" s="87">
        <v>18</v>
      </c>
      <c r="C52" s="39">
        <v>0.8</v>
      </c>
    </row>
    <row r="53" spans="2:3" x14ac:dyDescent="0.15">
      <c r="B53" s="87">
        <v>18</v>
      </c>
      <c r="C53" s="39">
        <v>0.84</v>
      </c>
    </row>
    <row r="54" spans="2:3" x14ac:dyDescent="0.15">
      <c r="B54" s="87">
        <v>18</v>
      </c>
      <c r="C54" s="39">
        <v>0.88</v>
      </c>
    </row>
    <row r="55" spans="2:3" x14ac:dyDescent="0.15">
      <c r="B55" s="87">
        <v>18</v>
      </c>
      <c r="C55" s="39">
        <v>0.92</v>
      </c>
    </row>
    <row r="56" spans="2:3" x14ac:dyDescent="0.15">
      <c r="B56" s="87">
        <v>18</v>
      </c>
      <c r="C56" s="39">
        <v>0.96</v>
      </c>
    </row>
    <row r="57" spans="2:3" x14ac:dyDescent="0.15">
      <c r="B57" s="87">
        <v>18</v>
      </c>
      <c r="C57" s="39">
        <v>1</v>
      </c>
    </row>
    <row r="58" spans="2:3" x14ac:dyDescent="0.15">
      <c r="B58" s="87">
        <v>19.2</v>
      </c>
      <c r="C58" s="39">
        <v>0.6</v>
      </c>
    </row>
    <row r="59" spans="2:3" x14ac:dyDescent="0.15">
      <c r="B59" s="87">
        <v>19.2</v>
      </c>
      <c r="C59" s="39">
        <v>0.64</v>
      </c>
    </row>
    <row r="60" spans="2:3" x14ac:dyDescent="0.15">
      <c r="B60" s="87">
        <v>19.2</v>
      </c>
      <c r="C60" s="39">
        <v>0.67999999999999994</v>
      </c>
    </row>
    <row r="61" spans="2:3" x14ac:dyDescent="0.15">
      <c r="B61" s="87">
        <v>19.2</v>
      </c>
      <c r="C61" s="39">
        <v>0.72</v>
      </c>
    </row>
    <row r="62" spans="2:3" x14ac:dyDescent="0.15">
      <c r="B62" s="87">
        <v>19.2</v>
      </c>
      <c r="C62" s="39">
        <v>0.76</v>
      </c>
    </row>
    <row r="63" spans="2:3" x14ac:dyDescent="0.15">
      <c r="B63" s="87">
        <v>19.2</v>
      </c>
      <c r="C63" s="39">
        <v>0.8</v>
      </c>
    </row>
    <row r="64" spans="2:3" x14ac:dyDescent="0.15">
      <c r="B64" s="87">
        <v>19.2</v>
      </c>
      <c r="C64" s="39">
        <v>0.84</v>
      </c>
    </row>
    <row r="65" spans="2:3" x14ac:dyDescent="0.15">
      <c r="B65" s="87">
        <v>19.2</v>
      </c>
      <c r="C65" s="39">
        <v>0.88</v>
      </c>
    </row>
    <row r="66" spans="2:3" x14ac:dyDescent="0.15">
      <c r="B66" s="87">
        <v>19.2</v>
      </c>
      <c r="C66" s="39">
        <v>0.92</v>
      </c>
    </row>
    <row r="67" spans="2:3" x14ac:dyDescent="0.15">
      <c r="B67" s="87">
        <v>19.2</v>
      </c>
      <c r="C67" s="39">
        <v>0.96</v>
      </c>
    </row>
    <row r="68" spans="2:3" x14ac:dyDescent="0.15">
      <c r="B68" s="87">
        <v>19.2</v>
      </c>
      <c r="C68" s="39">
        <v>1</v>
      </c>
    </row>
    <row r="69" spans="2:3" x14ac:dyDescent="0.15">
      <c r="B69" s="87">
        <v>20.399999999999999</v>
      </c>
      <c r="C69" s="39">
        <v>0.6</v>
      </c>
    </row>
    <row r="70" spans="2:3" x14ac:dyDescent="0.15">
      <c r="B70" s="87">
        <v>20.399999999999999</v>
      </c>
      <c r="C70" s="39">
        <v>0.64</v>
      </c>
    </row>
    <row r="71" spans="2:3" x14ac:dyDescent="0.15">
      <c r="B71" s="87">
        <v>20.399999999999999</v>
      </c>
      <c r="C71" s="39">
        <v>0.67999999999999994</v>
      </c>
    </row>
    <row r="72" spans="2:3" x14ac:dyDescent="0.15">
      <c r="B72" s="87">
        <v>20.399999999999999</v>
      </c>
      <c r="C72" s="39">
        <v>0.72</v>
      </c>
    </row>
    <row r="73" spans="2:3" x14ac:dyDescent="0.15">
      <c r="B73" s="87">
        <v>20.399999999999999</v>
      </c>
      <c r="C73" s="39">
        <v>0.76</v>
      </c>
    </row>
    <row r="74" spans="2:3" x14ac:dyDescent="0.15">
      <c r="B74" s="87">
        <v>20.399999999999999</v>
      </c>
      <c r="C74" s="39">
        <v>0.8</v>
      </c>
    </row>
    <row r="75" spans="2:3" x14ac:dyDescent="0.15">
      <c r="B75" s="87">
        <v>20.399999999999999</v>
      </c>
      <c r="C75" s="39">
        <v>0.84</v>
      </c>
    </row>
    <row r="76" spans="2:3" x14ac:dyDescent="0.15">
      <c r="B76" s="87">
        <v>20.399999999999999</v>
      </c>
      <c r="C76" s="39">
        <v>0.88</v>
      </c>
    </row>
    <row r="77" spans="2:3" x14ac:dyDescent="0.15">
      <c r="B77" s="87">
        <v>20.399999999999999</v>
      </c>
      <c r="C77" s="39">
        <v>0.92</v>
      </c>
    </row>
    <row r="78" spans="2:3" x14ac:dyDescent="0.15">
      <c r="B78" s="87">
        <v>20.399999999999999</v>
      </c>
      <c r="C78" s="39">
        <v>0.96</v>
      </c>
    </row>
    <row r="79" spans="2:3" x14ac:dyDescent="0.15">
      <c r="B79" s="87">
        <v>20.399999999999999</v>
      </c>
      <c r="C79" s="39">
        <v>1</v>
      </c>
    </row>
    <row r="80" spans="2:3" x14ac:dyDescent="0.15">
      <c r="B80" s="87">
        <v>21.6</v>
      </c>
      <c r="C80" s="39">
        <v>0.6</v>
      </c>
    </row>
    <row r="81" spans="2:3" x14ac:dyDescent="0.15">
      <c r="B81" s="87">
        <v>21.6</v>
      </c>
      <c r="C81" s="39">
        <v>0.64</v>
      </c>
    </row>
    <row r="82" spans="2:3" x14ac:dyDescent="0.15">
      <c r="B82" s="87">
        <v>21.6</v>
      </c>
      <c r="C82" s="39">
        <v>0.67999999999999994</v>
      </c>
    </row>
    <row r="83" spans="2:3" x14ac:dyDescent="0.15">
      <c r="B83" s="87">
        <v>21.6</v>
      </c>
      <c r="C83" s="39">
        <v>0.72</v>
      </c>
    </row>
    <row r="84" spans="2:3" x14ac:dyDescent="0.15">
      <c r="B84" s="87">
        <v>21.6</v>
      </c>
      <c r="C84" s="39">
        <v>0.76</v>
      </c>
    </row>
    <row r="85" spans="2:3" x14ac:dyDescent="0.15">
      <c r="B85" s="87">
        <v>21.6</v>
      </c>
      <c r="C85" s="39">
        <v>0.8</v>
      </c>
    </row>
    <row r="86" spans="2:3" x14ac:dyDescent="0.15">
      <c r="B86" s="87">
        <v>21.6</v>
      </c>
      <c r="C86" s="39">
        <v>0.84</v>
      </c>
    </row>
    <row r="87" spans="2:3" x14ac:dyDescent="0.15">
      <c r="B87" s="87">
        <v>21.6</v>
      </c>
      <c r="C87" s="39">
        <v>0.88</v>
      </c>
    </row>
    <row r="88" spans="2:3" x14ac:dyDescent="0.15">
      <c r="B88" s="87">
        <v>21.6</v>
      </c>
      <c r="C88" s="39">
        <v>0.92</v>
      </c>
    </row>
    <row r="89" spans="2:3" x14ac:dyDescent="0.15">
      <c r="B89" s="87">
        <v>21.6</v>
      </c>
      <c r="C89" s="39">
        <v>0.96</v>
      </c>
    </row>
    <row r="90" spans="2:3" x14ac:dyDescent="0.15">
      <c r="B90" s="87">
        <v>21.6</v>
      </c>
      <c r="C90" s="39">
        <v>1</v>
      </c>
    </row>
    <row r="91" spans="2:3" x14ac:dyDescent="0.15">
      <c r="B91" s="87">
        <v>22.8</v>
      </c>
      <c r="C91" s="39">
        <v>0.6</v>
      </c>
    </row>
    <row r="92" spans="2:3" x14ac:dyDescent="0.15">
      <c r="B92" s="87">
        <v>22.8</v>
      </c>
      <c r="C92" s="39">
        <v>0.64</v>
      </c>
    </row>
    <row r="93" spans="2:3" x14ac:dyDescent="0.15">
      <c r="B93" s="87">
        <v>22.8</v>
      </c>
      <c r="C93" s="39">
        <v>0.67999999999999994</v>
      </c>
    </row>
    <row r="94" spans="2:3" x14ac:dyDescent="0.15">
      <c r="B94" s="87">
        <v>22.8</v>
      </c>
      <c r="C94" s="39">
        <v>0.72</v>
      </c>
    </row>
    <row r="95" spans="2:3" x14ac:dyDescent="0.15">
      <c r="B95" s="87">
        <v>22.8</v>
      </c>
      <c r="C95" s="39">
        <v>0.76</v>
      </c>
    </row>
    <row r="96" spans="2:3" x14ac:dyDescent="0.15">
      <c r="B96" s="87">
        <v>22.8</v>
      </c>
      <c r="C96" s="39">
        <v>0.8</v>
      </c>
    </row>
    <row r="97" spans="2:3" x14ac:dyDescent="0.15">
      <c r="B97" s="87">
        <v>22.8</v>
      </c>
      <c r="C97" s="39">
        <v>0.84</v>
      </c>
    </row>
    <row r="98" spans="2:3" x14ac:dyDescent="0.15">
      <c r="B98" s="87">
        <v>22.8</v>
      </c>
      <c r="C98" s="39">
        <v>0.88</v>
      </c>
    </row>
    <row r="99" spans="2:3" x14ac:dyDescent="0.15">
      <c r="B99" s="87">
        <v>22.8</v>
      </c>
      <c r="C99" s="39">
        <v>0.92</v>
      </c>
    </row>
    <row r="100" spans="2:3" x14ac:dyDescent="0.15">
      <c r="B100" s="87">
        <v>22.8</v>
      </c>
      <c r="C100" s="39">
        <v>0.96</v>
      </c>
    </row>
    <row r="101" spans="2:3" x14ac:dyDescent="0.15">
      <c r="B101" s="87">
        <v>22.8</v>
      </c>
      <c r="C101" s="39">
        <v>1</v>
      </c>
    </row>
    <row r="102" spans="2:3" x14ac:dyDescent="0.15">
      <c r="B102" s="87">
        <v>24</v>
      </c>
      <c r="C102" s="39">
        <v>0.6</v>
      </c>
    </row>
    <row r="103" spans="2:3" x14ac:dyDescent="0.15">
      <c r="B103" s="87">
        <v>24</v>
      </c>
      <c r="C103" s="39">
        <v>0.64</v>
      </c>
    </row>
    <row r="104" spans="2:3" x14ac:dyDescent="0.15">
      <c r="B104" s="87">
        <v>24</v>
      </c>
      <c r="C104" s="39">
        <v>0.67999999999999994</v>
      </c>
    </row>
    <row r="105" spans="2:3" x14ac:dyDescent="0.15">
      <c r="B105" s="87">
        <v>24</v>
      </c>
      <c r="C105" s="39">
        <v>0.72</v>
      </c>
    </row>
    <row r="106" spans="2:3" x14ac:dyDescent="0.15">
      <c r="B106" s="87">
        <v>24</v>
      </c>
      <c r="C106" s="39">
        <v>0.76</v>
      </c>
    </row>
    <row r="107" spans="2:3" x14ac:dyDescent="0.15">
      <c r="B107" s="87">
        <v>24</v>
      </c>
      <c r="C107" s="39">
        <v>0.8</v>
      </c>
    </row>
    <row r="108" spans="2:3" x14ac:dyDescent="0.15">
      <c r="B108" s="87">
        <v>24</v>
      </c>
      <c r="C108" s="39">
        <v>0.84</v>
      </c>
    </row>
    <row r="109" spans="2:3" x14ac:dyDescent="0.15">
      <c r="B109" s="87">
        <v>24</v>
      </c>
      <c r="C109" s="39">
        <v>0.88</v>
      </c>
    </row>
    <row r="110" spans="2:3" x14ac:dyDescent="0.15">
      <c r="B110" s="87">
        <v>24</v>
      </c>
      <c r="C110" s="39">
        <v>0.92</v>
      </c>
    </row>
    <row r="111" spans="2:3" x14ac:dyDescent="0.15">
      <c r="B111" s="87">
        <v>24</v>
      </c>
      <c r="C111" s="39">
        <v>0.96</v>
      </c>
    </row>
    <row r="112" spans="2:3" x14ac:dyDescent="0.15">
      <c r="B112" s="87">
        <v>24</v>
      </c>
      <c r="C112" s="39">
        <v>1</v>
      </c>
    </row>
    <row r="113" spans="2:3" x14ac:dyDescent="0.15">
      <c r="B113" s="87">
        <v>25.2</v>
      </c>
      <c r="C113" s="39">
        <v>0.6</v>
      </c>
    </row>
    <row r="114" spans="2:3" x14ac:dyDescent="0.15">
      <c r="B114" s="87">
        <v>25.2</v>
      </c>
      <c r="C114" s="39">
        <v>0.64</v>
      </c>
    </row>
    <row r="115" spans="2:3" x14ac:dyDescent="0.15">
      <c r="B115" s="87">
        <v>25.2</v>
      </c>
      <c r="C115" s="39">
        <v>0.67999999999999994</v>
      </c>
    </row>
    <row r="116" spans="2:3" x14ac:dyDescent="0.15">
      <c r="B116" s="87">
        <v>25.2</v>
      </c>
      <c r="C116" s="39">
        <v>0.72</v>
      </c>
    </row>
    <row r="117" spans="2:3" x14ac:dyDescent="0.15">
      <c r="B117" s="87">
        <v>25.2</v>
      </c>
      <c r="C117" s="39">
        <v>0.76</v>
      </c>
    </row>
    <row r="118" spans="2:3" x14ac:dyDescent="0.15">
      <c r="B118" s="87">
        <v>25.2</v>
      </c>
      <c r="C118" s="39">
        <v>0.8</v>
      </c>
    </row>
    <row r="119" spans="2:3" x14ac:dyDescent="0.15">
      <c r="B119" s="87">
        <v>25.2</v>
      </c>
      <c r="C119" s="39">
        <v>0.84</v>
      </c>
    </row>
    <row r="120" spans="2:3" x14ac:dyDescent="0.15">
      <c r="B120" s="87">
        <v>25.2</v>
      </c>
      <c r="C120" s="39">
        <v>0.88</v>
      </c>
    </row>
    <row r="121" spans="2:3" x14ac:dyDescent="0.15">
      <c r="B121" s="87">
        <v>25.2</v>
      </c>
      <c r="C121" s="39">
        <v>0.92</v>
      </c>
    </row>
    <row r="122" spans="2:3" x14ac:dyDescent="0.15">
      <c r="B122" s="87">
        <v>25.2</v>
      </c>
      <c r="C122" s="39">
        <v>0.96</v>
      </c>
    </row>
    <row r="123" spans="2:3" x14ac:dyDescent="0.15">
      <c r="B123" s="87">
        <v>25.2</v>
      </c>
      <c r="C123" s="39">
        <v>1</v>
      </c>
    </row>
    <row r="124" spans="2:3" x14ac:dyDescent="0.15">
      <c r="B124" s="87">
        <v>26.4</v>
      </c>
      <c r="C124" s="39">
        <v>0.6</v>
      </c>
    </row>
    <row r="125" spans="2:3" x14ac:dyDescent="0.15">
      <c r="B125" s="87">
        <v>26.4</v>
      </c>
      <c r="C125" s="39">
        <v>0.64</v>
      </c>
    </row>
    <row r="126" spans="2:3" x14ac:dyDescent="0.15">
      <c r="B126" s="87">
        <v>26.4</v>
      </c>
      <c r="C126" s="39">
        <v>0.67999999999999994</v>
      </c>
    </row>
    <row r="127" spans="2:3" x14ac:dyDescent="0.15">
      <c r="B127" s="87">
        <v>26.4</v>
      </c>
      <c r="C127" s="39">
        <v>0.72</v>
      </c>
    </row>
    <row r="128" spans="2:3" x14ac:dyDescent="0.15">
      <c r="B128" s="87">
        <v>26.4</v>
      </c>
      <c r="C128" s="39">
        <v>0.76</v>
      </c>
    </row>
    <row r="129" spans="2:3" x14ac:dyDescent="0.15">
      <c r="B129" s="87">
        <v>26.4</v>
      </c>
      <c r="C129" s="39">
        <v>0.8</v>
      </c>
    </row>
    <row r="130" spans="2:3" x14ac:dyDescent="0.15">
      <c r="B130" s="87">
        <v>26.4</v>
      </c>
      <c r="C130" s="39">
        <v>0.84</v>
      </c>
    </row>
    <row r="131" spans="2:3" x14ac:dyDescent="0.15">
      <c r="B131" s="87">
        <v>26.4</v>
      </c>
      <c r="C131" s="39">
        <v>0.88</v>
      </c>
    </row>
    <row r="132" spans="2:3" x14ac:dyDescent="0.15">
      <c r="B132" s="87">
        <v>26.4</v>
      </c>
      <c r="C132" s="39">
        <v>0.92</v>
      </c>
    </row>
    <row r="133" spans="2:3" x14ac:dyDescent="0.15">
      <c r="B133" s="87">
        <v>26.4</v>
      </c>
      <c r="C133" s="39">
        <v>0.96</v>
      </c>
    </row>
    <row r="134" spans="2:3" x14ac:dyDescent="0.15">
      <c r="B134" s="87">
        <v>26.4</v>
      </c>
      <c r="C134" s="39">
        <v>1</v>
      </c>
    </row>
    <row r="135" spans="2:3" x14ac:dyDescent="0.15">
      <c r="B135" s="87">
        <v>27.6</v>
      </c>
      <c r="C135" s="39">
        <v>0.6</v>
      </c>
    </row>
    <row r="136" spans="2:3" x14ac:dyDescent="0.15">
      <c r="B136" s="87">
        <v>27.6</v>
      </c>
      <c r="C136" s="39">
        <v>0.64</v>
      </c>
    </row>
    <row r="137" spans="2:3" x14ac:dyDescent="0.15">
      <c r="B137" s="87">
        <v>27.6</v>
      </c>
      <c r="C137" s="39">
        <v>0.67999999999999994</v>
      </c>
    </row>
    <row r="138" spans="2:3" x14ac:dyDescent="0.15">
      <c r="B138" s="87">
        <v>27.6</v>
      </c>
      <c r="C138" s="39">
        <v>0.72</v>
      </c>
    </row>
    <row r="139" spans="2:3" x14ac:dyDescent="0.15">
      <c r="B139" s="87">
        <v>27.6</v>
      </c>
      <c r="C139" s="39">
        <v>0.76</v>
      </c>
    </row>
    <row r="140" spans="2:3" x14ac:dyDescent="0.15">
      <c r="B140" s="87">
        <v>27.6</v>
      </c>
      <c r="C140" s="39">
        <v>0.8</v>
      </c>
    </row>
    <row r="141" spans="2:3" x14ac:dyDescent="0.15">
      <c r="B141" s="87">
        <v>27.6</v>
      </c>
      <c r="C141" s="39">
        <v>0.84</v>
      </c>
    </row>
    <row r="142" spans="2:3" x14ac:dyDescent="0.15">
      <c r="B142" s="87">
        <v>27.6</v>
      </c>
      <c r="C142" s="39">
        <v>0.88</v>
      </c>
    </row>
    <row r="143" spans="2:3" x14ac:dyDescent="0.15">
      <c r="B143" s="87">
        <v>27.6</v>
      </c>
      <c r="C143" s="39">
        <v>0.92</v>
      </c>
    </row>
    <row r="144" spans="2:3" x14ac:dyDescent="0.15">
      <c r="B144" s="87">
        <v>27.6</v>
      </c>
      <c r="C144" s="39">
        <v>0.96</v>
      </c>
    </row>
    <row r="145" spans="2:3" x14ac:dyDescent="0.15">
      <c r="B145" s="87">
        <v>27.6</v>
      </c>
      <c r="C145" s="39">
        <v>1</v>
      </c>
    </row>
    <row r="146" spans="2:3" x14ac:dyDescent="0.15">
      <c r="B146" s="87">
        <v>28.8</v>
      </c>
      <c r="C146" s="39">
        <v>0.6</v>
      </c>
    </row>
    <row r="147" spans="2:3" x14ac:dyDescent="0.15">
      <c r="B147" s="87">
        <v>28.8</v>
      </c>
      <c r="C147" s="39">
        <v>0.64</v>
      </c>
    </row>
    <row r="148" spans="2:3" x14ac:dyDescent="0.15">
      <c r="B148" s="87">
        <v>28.8</v>
      </c>
      <c r="C148" s="39">
        <v>0.67999999999999994</v>
      </c>
    </row>
    <row r="149" spans="2:3" x14ac:dyDescent="0.15">
      <c r="B149" s="87">
        <v>28.8</v>
      </c>
      <c r="C149" s="39">
        <v>0.72</v>
      </c>
    </row>
    <row r="150" spans="2:3" x14ac:dyDescent="0.15">
      <c r="B150" s="87">
        <v>28.8</v>
      </c>
      <c r="C150" s="39">
        <v>0.76</v>
      </c>
    </row>
    <row r="151" spans="2:3" x14ac:dyDescent="0.15">
      <c r="B151" s="87">
        <v>28.8</v>
      </c>
      <c r="C151" s="39">
        <v>0.8</v>
      </c>
    </row>
    <row r="152" spans="2:3" x14ac:dyDescent="0.15">
      <c r="B152" s="87">
        <v>28.8</v>
      </c>
      <c r="C152" s="39">
        <v>0.84</v>
      </c>
    </row>
    <row r="153" spans="2:3" x14ac:dyDescent="0.15">
      <c r="B153" s="87">
        <v>28.8</v>
      </c>
      <c r="C153" s="39">
        <v>0.88</v>
      </c>
    </row>
    <row r="154" spans="2:3" x14ac:dyDescent="0.15">
      <c r="B154" s="87">
        <v>28.8</v>
      </c>
      <c r="C154" s="39">
        <v>0.92</v>
      </c>
    </row>
    <row r="155" spans="2:3" x14ac:dyDescent="0.15">
      <c r="B155" s="87">
        <v>28.8</v>
      </c>
      <c r="C155" s="39">
        <v>0.96</v>
      </c>
    </row>
    <row r="156" spans="2:3" x14ac:dyDescent="0.15">
      <c r="B156" s="87">
        <v>28.8</v>
      </c>
      <c r="C156" s="39">
        <v>1</v>
      </c>
    </row>
    <row r="157" spans="2:3" x14ac:dyDescent="0.15">
      <c r="B157" s="87">
        <v>30</v>
      </c>
      <c r="C157" s="39">
        <v>0.6</v>
      </c>
    </row>
    <row r="158" spans="2:3" x14ac:dyDescent="0.15">
      <c r="B158" s="87">
        <v>30</v>
      </c>
      <c r="C158" s="39">
        <v>0.64</v>
      </c>
    </row>
    <row r="159" spans="2:3" x14ac:dyDescent="0.15">
      <c r="B159" s="87">
        <v>30</v>
      </c>
      <c r="C159" s="39">
        <v>0.67999999999999994</v>
      </c>
    </row>
    <row r="160" spans="2:3" x14ac:dyDescent="0.15">
      <c r="B160" s="87">
        <v>30</v>
      </c>
      <c r="C160" s="39">
        <v>0.72</v>
      </c>
    </row>
    <row r="161" spans="2:3" x14ac:dyDescent="0.15">
      <c r="B161" s="87">
        <v>30</v>
      </c>
      <c r="C161" s="39">
        <v>0.76</v>
      </c>
    </row>
    <row r="162" spans="2:3" x14ac:dyDescent="0.15">
      <c r="B162" s="87">
        <v>30</v>
      </c>
      <c r="C162" s="39">
        <v>0.8</v>
      </c>
    </row>
    <row r="163" spans="2:3" x14ac:dyDescent="0.15">
      <c r="B163" s="87">
        <v>30</v>
      </c>
      <c r="C163" s="39">
        <v>0.84</v>
      </c>
    </row>
    <row r="164" spans="2:3" x14ac:dyDescent="0.15">
      <c r="B164" s="87">
        <v>30</v>
      </c>
      <c r="C164" s="39">
        <v>0.88</v>
      </c>
    </row>
    <row r="165" spans="2:3" x14ac:dyDescent="0.15">
      <c r="B165" s="87">
        <v>30</v>
      </c>
      <c r="C165" s="39">
        <v>0.92</v>
      </c>
    </row>
    <row r="166" spans="2:3" x14ac:dyDescent="0.15">
      <c r="B166" s="87">
        <v>30</v>
      </c>
      <c r="C166" s="39">
        <v>0.96</v>
      </c>
    </row>
    <row r="167" spans="2:3" ht="14" thickBot="1" x14ac:dyDescent="0.2">
      <c r="B167" s="88">
        <v>30</v>
      </c>
      <c r="C167" s="55">
        <v>1</v>
      </c>
    </row>
  </sheetData>
  <mergeCells count="2">
    <mergeCell ref="B44:C44"/>
    <mergeCell ref="B45:C45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4.6640625" bestFit="1" customWidth="1"/>
    <col min="5" max="5" width="6.5" bestFit="1" customWidth="1"/>
    <col min="6" max="6" width="9" bestFit="1" customWidth="1"/>
    <col min="7" max="7" width="4.6640625" bestFit="1" customWidth="1"/>
    <col min="8" max="8" width="9" bestFit="1" customWidth="1"/>
  </cols>
  <sheetData>
    <row r="1" spans="2:2" s="24" customFormat="1" ht="18" x14ac:dyDescent="0.2">
      <c r="B1" s="27" t="s">
        <v>160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203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167</v>
      </c>
    </row>
    <row r="32" ht="14" thickBot="1" x14ac:dyDescent="0.2"/>
    <row r="33" spans="2:8" ht="14" thickBot="1" x14ac:dyDescent="0.2">
      <c r="B33" s="91" t="s">
        <v>161</v>
      </c>
      <c r="C33" s="92"/>
      <c r="D33" s="92"/>
      <c r="E33" s="92"/>
      <c r="F33" s="92"/>
      <c r="G33" s="92"/>
      <c r="H33" s="93"/>
    </row>
    <row r="34" spans="2:8" x14ac:dyDescent="0.15">
      <c r="B34" s="34"/>
      <c r="C34" s="94" t="s">
        <v>157</v>
      </c>
      <c r="D34" s="107"/>
      <c r="E34" s="108" t="s">
        <v>144</v>
      </c>
      <c r="F34" s="107"/>
      <c r="G34" s="108" t="s">
        <v>145</v>
      </c>
      <c r="H34" s="109"/>
    </row>
    <row r="35" spans="2:8" x14ac:dyDescent="0.15">
      <c r="B35" s="35"/>
      <c r="C35" s="30" t="s">
        <v>80</v>
      </c>
      <c r="D35" s="58" t="s">
        <v>158</v>
      </c>
      <c r="E35" s="30" t="s">
        <v>80</v>
      </c>
      <c r="F35" s="58" t="s">
        <v>158</v>
      </c>
      <c r="G35" s="30" t="s">
        <v>80</v>
      </c>
      <c r="H35" s="31" t="s">
        <v>158</v>
      </c>
    </row>
    <row r="36" spans="2:8" x14ac:dyDescent="0.15">
      <c r="B36" s="36" t="s">
        <v>76</v>
      </c>
      <c r="C36" s="38">
        <v>0.6</v>
      </c>
      <c r="D36" s="59">
        <v>-0.25000000000000006</v>
      </c>
      <c r="E36" s="38">
        <v>13364</v>
      </c>
      <c r="F36" s="59">
        <v>-0.22084888059701493</v>
      </c>
      <c r="G36" s="38">
        <v>0</v>
      </c>
      <c r="H36" s="61">
        <v>-1</v>
      </c>
    </row>
    <row r="37" spans="2:8" x14ac:dyDescent="0.15">
      <c r="B37" s="36" t="s">
        <v>77</v>
      </c>
      <c r="C37" s="38">
        <v>0.64</v>
      </c>
      <c r="D37" s="59">
        <v>-0.20000000000000004</v>
      </c>
      <c r="E37" s="38">
        <v>14121.6</v>
      </c>
      <c r="F37" s="59">
        <v>-0.17667910447761193</v>
      </c>
      <c r="G37" s="38">
        <v>0</v>
      </c>
      <c r="H37" s="61">
        <v>-1</v>
      </c>
    </row>
    <row r="38" spans="2:8" x14ac:dyDescent="0.15">
      <c r="B38" s="36" t="s">
        <v>78</v>
      </c>
      <c r="C38" s="38">
        <v>0.67999999999999994</v>
      </c>
      <c r="D38" s="59">
        <v>-0.15000000000000013</v>
      </c>
      <c r="E38" s="38">
        <v>14879.199999999999</v>
      </c>
      <c r="F38" s="59">
        <v>-0.13250932835820903</v>
      </c>
      <c r="G38" s="38">
        <v>0</v>
      </c>
      <c r="H38" s="61">
        <v>-1</v>
      </c>
    </row>
    <row r="39" spans="2:8" x14ac:dyDescent="0.15">
      <c r="B39" s="36" t="s">
        <v>79</v>
      </c>
      <c r="C39" s="38">
        <v>0.72</v>
      </c>
      <c r="D39" s="59">
        <v>-0.10000000000000009</v>
      </c>
      <c r="E39" s="38">
        <v>15636.8</v>
      </c>
      <c r="F39" s="59">
        <v>-8.8339552238806018E-2</v>
      </c>
      <c r="G39" s="38">
        <v>0</v>
      </c>
      <c r="H39" s="61">
        <v>-1</v>
      </c>
    </row>
    <row r="40" spans="2:8" x14ac:dyDescent="0.15">
      <c r="B40" s="36" t="s">
        <v>147</v>
      </c>
      <c r="C40" s="38">
        <v>0.76</v>
      </c>
      <c r="D40" s="59">
        <v>-5.0000000000000044E-2</v>
      </c>
      <c r="E40" s="38">
        <v>16394.400000000001</v>
      </c>
      <c r="F40" s="59">
        <v>-4.4169776119402898E-2</v>
      </c>
      <c r="G40" s="38">
        <v>0</v>
      </c>
      <c r="H40" s="61">
        <v>-1</v>
      </c>
    </row>
    <row r="41" spans="2:8" x14ac:dyDescent="0.15">
      <c r="B41" s="36" t="s">
        <v>148</v>
      </c>
      <c r="C41" s="38">
        <v>0.8</v>
      </c>
      <c r="D41" s="59">
        <v>0</v>
      </c>
      <c r="E41" s="38">
        <v>17152</v>
      </c>
      <c r="F41" s="59">
        <v>0</v>
      </c>
      <c r="G41" s="38">
        <v>0</v>
      </c>
      <c r="H41" s="61">
        <v>-1</v>
      </c>
    </row>
    <row r="42" spans="2:8" x14ac:dyDescent="0.15">
      <c r="B42" s="36" t="s">
        <v>149</v>
      </c>
      <c r="C42" s="38">
        <v>0.84</v>
      </c>
      <c r="D42" s="59">
        <v>4.9999999999999906E-2</v>
      </c>
      <c r="E42" s="38">
        <v>17909.599999999999</v>
      </c>
      <c r="F42" s="59">
        <v>4.4169776119402898E-2</v>
      </c>
      <c r="G42" s="38">
        <v>0</v>
      </c>
      <c r="H42" s="61">
        <v>-1</v>
      </c>
    </row>
    <row r="43" spans="2:8" x14ac:dyDescent="0.15">
      <c r="B43" s="36" t="s">
        <v>150</v>
      </c>
      <c r="C43" s="38">
        <v>0.88</v>
      </c>
      <c r="D43" s="59">
        <v>9.999999999999995E-2</v>
      </c>
      <c r="E43" s="38">
        <v>18667.2</v>
      </c>
      <c r="F43" s="59">
        <v>8.8339552238806018E-2</v>
      </c>
      <c r="G43" s="38">
        <v>0</v>
      </c>
      <c r="H43" s="61">
        <v>-1</v>
      </c>
    </row>
    <row r="44" spans="2:8" x14ac:dyDescent="0.15">
      <c r="B44" s="36" t="s">
        <v>151</v>
      </c>
      <c r="C44" s="38">
        <v>0.92</v>
      </c>
      <c r="D44" s="59">
        <v>0.15</v>
      </c>
      <c r="E44" s="38">
        <v>19424.8</v>
      </c>
      <c r="F44" s="59">
        <v>0.13250932835820892</v>
      </c>
      <c r="G44" s="38">
        <v>0</v>
      </c>
      <c r="H44" s="61">
        <v>-1</v>
      </c>
    </row>
    <row r="45" spans="2:8" x14ac:dyDescent="0.15">
      <c r="B45" s="36" t="s">
        <v>152</v>
      </c>
      <c r="C45" s="38">
        <v>0.96</v>
      </c>
      <c r="D45" s="59">
        <v>0.1999999999999999</v>
      </c>
      <c r="E45" s="38">
        <v>20182.399999999998</v>
      </c>
      <c r="F45" s="59">
        <v>0.17667910447761181</v>
      </c>
      <c r="G45" s="38">
        <v>0</v>
      </c>
      <c r="H45" s="61">
        <v>-1</v>
      </c>
    </row>
    <row r="46" spans="2:8" ht="14" thickBot="1" x14ac:dyDescent="0.2">
      <c r="B46" s="37" t="s">
        <v>156</v>
      </c>
      <c r="C46" s="40">
        <v>1</v>
      </c>
      <c r="D46" s="60">
        <v>0.24999999999999994</v>
      </c>
      <c r="E46" s="40">
        <v>20940</v>
      </c>
      <c r="F46" s="60">
        <v>0.22084888059701493</v>
      </c>
      <c r="G46" s="40">
        <v>0</v>
      </c>
      <c r="H46" s="62">
        <v>-1</v>
      </c>
    </row>
  </sheetData>
  <mergeCells count="4">
    <mergeCell ref="B33:H33"/>
    <mergeCell ref="C34:D34"/>
    <mergeCell ref="E34:F34"/>
    <mergeCell ref="G34:H34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4.6640625" bestFit="1" customWidth="1"/>
    <col min="5" max="5" width="6.5" bestFit="1" customWidth="1"/>
    <col min="6" max="6" width="9" bestFit="1" customWidth="1"/>
    <col min="7" max="7" width="4.6640625" bestFit="1" customWidth="1"/>
    <col min="8" max="8" width="9" bestFit="1" customWidth="1"/>
  </cols>
  <sheetData>
    <row r="1" spans="2:2" s="24" customFormat="1" ht="18" x14ac:dyDescent="0.2">
      <c r="B1" s="27" t="s">
        <v>160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204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164</v>
      </c>
    </row>
    <row r="32" ht="14" thickBot="1" x14ac:dyDescent="0.2"/>
    <row r="33" spans="2:8" ht="14" thickBot="1" x14ac:dyDescent="0.2">
      <c r="B33" s="91" t="s">
        <v>161</v>
      </c>
      <c r="C33" s="92"/>
      <c r="D33" s="92"/>
      <c r="E33" s="92"/>
      <c r="F33" s="92"/>
      <c r="G33" s="92"/>
      <c r="H33" s="93"/>
    </row>
    <row r="34" spans="2:8" x14ac:dyDescent="0.15">
      <c r="B34" s="34"/>
      <c r="C34" s="94" t="s">
        <v>157</v>
      </c>
      <c r="D34" s="107"/>
      <c r="E34" s="108" t="s">
        <v>144</v>
      </c>
      <c r="F34" s="107"/>
      <c r="G34" s="108" t="s">
        <v>145</v>
      </c>
      <c r="H34" s="109"/>
    </row>
    <row r="35" spans="2:8" x14ac:dyDescent="0.15">
      <c r="B35" s="35"/>
      <c r="C35" s="30" t="s">
        <v>80</v>
      </c>
      <c r="D35" s="58" t="s">
        <v>158</v>
      </c>
      <c r="E35" s="30" t="s">
        <v>80</v>
      </c>
      <c r="F35" s="58" t="s">
        <v>158</v>
      </c>
      <c r="G35" s="30" t="s">
        <v>80</v>
      </c>
      <c r="H35" s="31" t="s">
        <v>158</v>
      </c>
    </row>
    <row r="36" spans="2:8" x14ac:dyDescent="0.15">
      <c r="B36" s="36" t="s">
        <v>76</v>
      </c>
      <c r="C36" s="56">
        <v>18</v>
      </c>
      <c r="D36" s="59">
        <v>-0.25</v>
      </c>
      <c r="E36" s="38">
        <v>13564</v>
      </c>
      <c r="F36" s="59">
        <v>-0.20918843283582089</v>
      </c>
      <c r="G36" s="38">
        <v>0</v>
      </c>
      <c r="H36" s="61">
        <v>-1</v>
      </c>
    </row>
    <row r="37" spans="2:8" x14ac:dyDescent="0.15">
      <c r="B37" s="36" t="s">
        <v>77</v>
      </c>
      <c r="C37" s="56">
        <v>19.2</v>
      </c>
      <c r="D37" s="59">
        <v>-0.20000000000000004</v>
      </c>
      <c r="E37" s="38">
        <v>14281.6</v>
      </c>
      <c r="F37" s="59">
        <v>-0.1673507462686567</v>
      </c>
      <c r="G37" s="38">
        <v>0</v>
      </c>
      <c r="H37" s="61">
        <v>-1</v>
      </c>
    </row>
    <row r="38" spans="2:8" x14ac:dyDescent="0.15">
      <c r="B38" s="36" t="s">
        <v>78</v>
      </c>
      <c r="C38" s="56">
        <v>20.399999999999999</v>
      </c>
      <c r="D38" s="59">
        <v>-0.15000000000000005</v>
      </c>
      <c r="E38" s="38">
        <v>14999.2</v>
      </c>
      <c r="F38" s="59">
        <v>-0.12551305970149249</v>
      </c>
      <c r="G38" s="38">
        <v>0</v>
      </c>
      <c r="H38" s="61">
        <v>-1</v>
      </c>
    </row>
    <row r="39" spans="2:8" x14ac:dyDescent="0.15">
      <c r="B39" s="36" t="s">
        <v>79</v>
      </c>
      <c r="C39" s="56">
        <v>21.6</v>
      </c>
      <c r="D39" s="59">
        <v>-9.9999999999999936E-2</v>
      </c>
      <c r="E39" s="38">
        <v>15716.800000000001</v>
      </c>
      <c r="F39" s="59">
        <v>-8.3675373134328296E-2</v>
      </c>
      <c r="G39" s="38">
        <v>0</v>
      </c>
      <c r="H39" s="61">
        <v>-1</v>
      </c>
    </row>
    <row r="40" spans="2:8" x14ac:dyDescent="0.15">
      <c r="B40" s="36" t="s">
        <v>147</v>
      </c>
      <c r="C40" s="56">
        <v>22.8</v>
      </c>
      <c r="D40" s="59">
        <v>-4.9999999999999968E-2</v>
      </c>
      <c r="E40" s="38">
        <v>16434.400000000001</v>
      </c>
      <c r="F40" s="59">
        <v>-4.1837686567164092E-2</v>
      </c>
      <c r="G40" s="38">
        <v>0</v>
      </c>
      <c r="H40" s="61">
        <v>-1</v>
      </c>
    </row>
    <row r="41" spans="2:8" x14ac:dyDescent="0.15">
      <c r="B41" s="36" t="s">
        <v>148</v>
      </c>
      <c r="C41" s="56">
        <v>24</v>
      </c>
      <c r="D41" s="59">
        <v>0</v>
      </c>
      <c r="E41" s="38">
        <v>17152</v>
      </c>
      <c r="F41" s="59">
        <v>0</v>
      </c>
      <c r="G41" s="38">
        <v>0</v>
      </c>
      <c r="H41" s="61">
        <v>-1</v>
      </c>
    </row>
    <row r="42" spans="2:8" x14ac:dyDescent="0.15">
      <c r="B42" s="36" t="s">
        <v>149</v>
      </c>
      <c r="C42" s="56">
        <v>25.2</v>
      </c>
      <c r="D42" s="59">
        <v>4.9999999999999968E-2</v>
      </c>
      <c r="E42" s="38">
        <v>17869.600000000002</v>
      </c>
      <c r="F42" s="59">
        <v>4.1837686567164308E-2</v>
      </c>
      <c r="G42" s="38">
        <v>0</v>
      </c>
      <c r="H42" s="61">
        <v>-1</v>
      </c>
    </row>
    <row r="43" spans="2:8" x14ac:dyDescent="0.15">
      <c r="B43" s="36" t="s">
        <v>150</v>
      </c>
      <c r="C43" s="56">
        <v>26.4</v>
      </c>
      <c r="D43" s="59">
        <v>9.9999999999999936E-2</v>
      </c>
      <c r="E43" s="38">
        <v>18587.2</v>
      </c>
      <c r="F43" s="59">
        <v>8.3675373134328407E-2</v>
      </c>
      <c r="G43" s="38">
        <v>0</v>
      </c>
      <c r="H43" s="61">
        <v>-1</v>
      </c>
    </row>
    <row r="44" spans="2:8" x14ac:dyDescent="0.15">
      <c r="B44" s="36" t="s">
        <v>151</v>
      </c>
      <c r="C44" s="56">
        <v>27.6</v>
      </c>
      <c r="D44" s="59">
        <v>0.15000000000000005</v>
      </c>
      <c r="E44" s="38">
        <v>19304.8</v>
      </c>
      <c r="F44" s="59">
        <v>0.12551305970149249</v>
      </c>
      <c r="G44" s="38">
        <v>0</v>
      </c>
      <c r="H44" s="61">
        <v>-1</v>
      </c>
    </row>
    <row r="45" spans="2:8" x14ac:dyDescent="0.15">
      <c r="B45" s="36" t="s">
        <v>152</v>
      </c>
      <c r="C45" s="56">
        <v>28.8</v>
      </c>
      <c r="D45" s="59">
        <v>0.20000000000000004</v>
      </c>
      <c r="E45" s="38">
        <v>20022.400000000001</v>
      </c>
      <c r="F45" s="59">
        <v>0.16735074626865681</v>
      </c>
      <c r="G45" s="38">
        <v>0</v>
      </c>
      <c r="H45" s="61">
        <v>-1</v>
      </c>
    </row>
    <row r="46" spans="2:8" ht="14" thickBot="1" x14ac:dyDescent="0.2">
      <c r="B46" s="37" t="s">
        <v>156</v>
      </c>
      <c r="C46" s="57">
        <v>30</v>
      </c>
      <c r="D46" s="60">
        <v>0.25</v>
      </c>
      <c r="E46" s="40">
        <v>20740</v>
      </c>
      <c r="F46" s="60">
        <v>0.20918843283582089</v>
      </c>
      <c r="G46" s="40">
        <v>0</v>
      </c>
      <c r="H46" s="62">
        <v>-1</v>
      </c>
    </row>
  </sheetData>
  <mergeCells count="4">
    <mergeCell ref="B33:H33"/>
    <mergeCell ref="C34:D34"/>
    <mergeCell ref="E34:F34"/>
    <mergeCell ref="G34:H34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5.33203125" bestFit="1" customWidth="1"/>
    <col min="5" max="5" width="6.33203125" bestFit="1" customWidth="1"/>
    <col min="6" max="6" width="9" bestFit="1" customWidth="1"/>
    <col min="7" max="7" width="4.6640625" bestFit="1" customWidth="1"/>
    <col min="8" max="8" width="9" bestFit="1" customWidth="1"/>
  </cols>
  <sheetData>
    <row r="1" spans="2:2" s="24" customFormat="1" ht="18" x14ac:dyDescent="0.2">
      <c r="B1" s="27" t="s">
        <v>160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205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165</v>
      </c>
    </row>
    <row r="32" ht="14" thickBot="1" x14ac:dyDescent="0.2"/>
    <row r="33" spans="2:8" ht="14" thickBot="1" x14ac:dyDescent="0.2">
      <c r="B33" s="91" t="s">
        <v>161</v>
      </c>
      <c r="C33" s="92"/>
      <c r="D33" s="92"/>
      <c r="E33" s="92"/>
      <c r="F33" s="92"/>
      <c r="G33" s="92"/>
      <c r="H33" s="93"/>
    </row>
    <row r="34" spans="2:8" x14ac:dyDescent="0.15">
      <c r="B34" s="34"/>
      <c r="C34" s="94" t="s">
        <v>157</v>
      </c>
      <c r="D34" s="107"/>
      <c r="E34" s="108" t="s">
        <v>144</v>
      </c>
      <c r="F34" s="107"/>
      <c r="G34" s="108" t="s">
        <v>145</v>
      </c>
      <c r="H34" s="109"/>
    </row>
    <row r="35" spans="2:8" x14ac:dyDescent="0.15">
      <c r="B35" s="35"/>
      <c r="C35" s="30" t="s">
        <v>80</v>
      </c>
      <c r="D35" s="58" t="s">
        <v>158</v>
      </c>
      <c r="E35" s="30" t="s">
        <v>80</v>
      </c>
      <c r="F35" s="58" t="s">
        <v>158</v>
      </c>
      <c r="G35" s="30" t="s">
        <v>80</v>
      </c>
      <c r="H35" s="31" t="s">
        <v>158</v>
      </c>
    </row>
    <row r="36" spans="2:8" x14ac:dyDescent="0.15">
      <c r="B36" s="36" t="s">
        <v>76</v>
      </c>
      <c r="C36" s="56">
        <v>-4.163336342344337E-14</v>
      </c>
      <c r="D36" s="59">
        <v>-1</v>
      </c>
      <c r="E36" s="38">
        <v>15152</v>
      </c>
      <c r="F36" s="59">
        <v>-0.1166044776119403</v>
      </c>
      <c r="G36" s="38">
        <v>0</v>
      </c>
      <c r="H36" s="61">
        <v>-1</v>
      </c>
    </row>
    <row r="37" spans="2:8" x14ac:dyDescent="0.15">
      <c r="B37" s="36" t="s">
        <v>77</v>
      </c>
      <c r="C37" s="56">
        <v>249.99999999999997</v>
      </c>
      <c r="D37" s="59">
        <v>-0.875</v>
      </c>
      <c r="E37" s="38">
        <v>15402</v>
      </c>
      <c r="F37" s="59">
        <v>-0.10202891791044776</v>
      </c>
      <c r="G37" s="38">
        <v>0</v>
      </c>
      <c r="H37" s="61">
        <v>-1</v>
      </c>
    </row>
    <row r="38" spans="2:8" x14ac:dyDescent="0.15">
      <c r="B38" s="36" t="s">
        <v>78</v>
      </c>
      <c r="C38" s="56">
        <v>499.99999999999994</v>
      </c>
      <c r="D38" s="59">
        <v>-0.75</v>
      </c>
      <c r="E38" s="38">
        <v>15652</v>
      </c>
      <c r="F38" s="59">
        <v>-8.7453358208955223E-2</v>
      </c>
      <c r="G38" s="38">
        <v>0</v>
      </c>
      <c r="H38" s="61">
        <v>-1</v>
      </c>
    </row>
    <row r="39" spans="2:8" x14ac:dyDescent="0.15">
      <c r="B39" s="36" t="s">
        <v>79</v>
      </c>
      <c r="C39" s="56">
        <v>750</v>
      </c>
      <c r="D39" s="59">
        <v>-0.625</v>
      </c>
      <c r="E39" s="38">
        <v>15902</v>
      </c>
      <c r="F39" s="59">
        <v>-7.2877798507462691E-2</v>
      </c>
      <c r="G39" s="38">
        <v>0</v>
      </c>
      <c r="H39" s="61">
        <v>-1</v>
      </c>
    </row>
    <row r="40" spans="2:8" x14ac:dyDescent="0.15">
      <c r="B40" s="36" t="s">
        <v>147</v>
      </c>
      <c r="C40" s="56">
        <v>1000</v>
      </c>
      <c r="D40" s="59">
        <v>-0.5</v>
      </c>
      <c r="E40" s="38">
        <v>16152</v>
      </c>
      <c r="F40" s="59">
        <v>-5.8302238805970151E-2</v>
      </c>
      <c r="G40" s="38">
        <v>0</v>
      </c>
      <c r="H40" s="61">
        <v>-1</v>
      </c>
    </row>
    <row r="41" spans="2:8" x14ac:dyDescent="0.15">
      <c r="B41" s="36" t="s">
        <v>148</v>
      </c>
      <c r="C41" s="56">
        <v>1250</v>
      </c>
      <c r="D41" s="59">
        <v>-0.375</v>
      </c>
      <c r="E41" s="38">
        <v>16402</v>
      </c>
      <c r="F41" s="59">
        <v>-4.3726679104477612E-2</v>
      </c>
      <c r="G41" s="38">
        <v>0</v>
      </c>
      <c r="H41" s="61">
        <v>-1</v>
      </c>
    </row>
    <row r="42" spans="2:8" x14ac:dyDescent="0.15">
      <c r="B42" s="36" t="s">
        <v>149</v>
      </c>
      <c r="C42" s="56">
        <v>1500</v>
      </c>
      <c r="D42" s="59">
        <v>-0.25</v>
      </c>
      <c r="E42" s="38">
        <v>16652</v>
      </c>
      <c r="F42" s="59">
        <v>-2.9151119402985076E-2</v>
      </c>
      <c r="G42" s="38">
        <v>0</v>
      </c>
      <c r="H42" s="61">
        <v>-1</v>
      </c>
    </row>
    <row r="43" spans="2:8" x14ac:dyDescent="0.15">
      <c r="B43" s="36" t="s">
        <v>150</v>
      </c>
      <c r="C43" s="56">
        <v>1750</v>
      </c>
      <c r="D43" s="59">
        <v>-0.125</v>
      </c>
      <c r="E43" s="38">
        <v>16902</v>
      </c>
      <c r="F43" s="59">
        <v>-1.4575559701492538E-2</v>
      </c>
      <c r="G43" s="38">
        <v>0</v>
      </c>
      <c r="H43" s="61">
        <v>-1</v>
      </c>
    </row>
    <row r="44" spans="2:8" x14ac:dyDescent="0.15">
      <c r="B44" s="36" t="s">
        <v>151</v>
      </c>
      <c r="C44" s="56">
        <v>2000</v>
      </c>
      <c r="D44" s="59">
        <v>0</v>
      </c>
      <c r="E44" s="38">
        <v>17152</v>
      </c>
      <c r="F44" s="59">
        <v>0</v>
      </c>
      <c r="G44" s="38">
        <v>0</v>
      </c>
      <c r="H44" s="61">
        <v>-1</v>
      </c>
    </row>
    <row r="45" spans="2:8" x14ac:dyDescent="0.15">
      <c r="B45" s="36" t="s">
        <v>152</v>
      </c>
      <c r="C45" s="56">
        <v>2250</v>
      </c>
      <c r="D45" s="59">
        <v>0.125</v>
      </c>
      <c r="E45" s="38">
        <v>17402</v>
      </c>
      <c r="F45" s="59">
        <v>1.4575559701492538E-2</v>
      </c>
      <c r="G45" s="38">
        <v>0</v>
      </c>
      <c r="H45" s="61">
        <v>-1</v>
      </c>
    </row>
    <row r="46" spans="2:8" ht="14" thickBot="1" x14ac:dyDescent="0.2">
      <c r="B46" s="37" t="s">
        <v>156</v>
      </c>
      <c r="C46" s="57">
        <v>2500</v>
      </c>
      <c r="D46" s="60">
        <v>0.25</v>
      </c>
      <c r="E46" s="40">
        <v>17652</v>
      </c>
      <c r="F46" s="60">
        <v>2.9151119402985076E-2</v>
      </c>
      <c r="G46" s="40">
        <v>0</v>
      </c>
      <c r="H46" s="62">
        <v>-1</v>
      </c>
    </row>
  </sheetData>
  <mergeCells count="4">
    <mergeCell ref="B33:H33"/>
    <mergeCell ref="C34:D34"/>
    <mergeCell ref="E34:F34"/>
    <mergeCell ref="G34:H34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showGridLines="0" workbookViewId="0">
      <selection activeCell="A7" sqref="A7"/>
    </sheetView>
  </sheetViews>
  <sheetFormatPr baseColWidth="10" defaultColWidth="9.1640625" defaultRowHeight="13" x14ac:dyDescent="0.15"/>
  <cols>
    <col min="1" max="1" width="0.33203125" customWidth="1"/>
    <col min="2" max="2" width="3.33203125" bestFit="1" customWidth="1"/>
    <col min="3" max="3" width="5.33203125" bestFit="1" customWidth="1"/>
    <col min="5" max="5" width="6.33203125" bestFit="1" customWidth="1"/>
    <col min="6" max="6" width="9" bestFit="1" customWidth="1"/>
    <col min="7" max="7" width="4.6640625" bestFit="1" customWidth="1"/>
    <col min="8" max="8" width="9" bestFit="1" customWidth="1"/>
  </cols>
  <sheetData>
    <row r="1" spans="2:2" s="24" customFormat="1" ht="18" x14ac:dyDescent="0.2">
      <c r="B1" s="27" t="s">
        <v>160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206</v>
      </c>
    </row>
    <row r="4" spans="2:2" s="25" customFormat="1" ht="11" x14ac:dyDescent="0.15">
      <c r="B4" s="28" t="s">
        <v>154</v>
      </c>
    </row>
    <row r="5" spans="2:2" s="26" customFormat="1" ht="11" x14ac:dyDescent="0.15">
      <c r="B5" s="29" t="s">
        <v>166</v>
      </c>
    </row>
    <row r="32" ht="14" thickBot="1" x14ac:dyDescent="0.2"/>
    <row r="33" spans="2:8" ht="14" thickBot="1" x14ac:dyDescent="0.2">
      <c r="B33" s="91" t="s">
        <v>161</v>
      </c>
      <c r="C33" s="92"/>
      <c r="D33" s="92"/>
      <c r="E33" s="92"/>
      <c r="F33" s="92"/>
      <c r="G33" s="92"/>
      <c r="H33" s="93"/>
    </row>
    <row r="34" spans="2:8" x14ac:dyDescent="0.15">
      <c r="B34" s="34"/>
      <c r="C34" s="94" t="s">
        <v>157</v>
      </c>
      <c r="D34" s="107"/>
      <c r="E34" s="108" t="s">
        <v>144</v>
      </c>
      <c r="F34" s="107"/>
      <c r="G34" s="108" t="s">
        <v>145</v>
      </c>
      <c r="H34" s="109"/>
    </row>
    <row r="35" spans="2:8" x14ac:dyDescent="0.15">
      <c r="B35" s="35"/>
      <c r="C35" s="30" t="s">
        <v>80</v>
      </c>
      <c r="D35" s="58" t="s">
        <v>158</v>
      </c>
      <c r="E35" s="30" t="s">
        <v>80</v>
      </c>
      <c r="F35" s="58" t="s">
        <v>158</v>
      </c>
      <c r="G35" s="30" t="s">
        <v>80</v>
      </c>
      <c r="H35" s="31" t="s">
        <v>158</v>
      </c>
    </row>
    <row r="36" spans="2:8" x14ac:dyDescent="0.15">
      <c r="B36" s="36" t="s">
        <v>76</v>
      </c>
      <c r="C36" s="56">
        <v>-2.0816681711721685E-14</v>
      </c>
      <c r="D36" s="59">
        <v>-1</v>
      </c>
      <c r="E36" s="38">
        <v>16352</v>
      </c>
      <c r="F36" s="59">
        <v>-4.6641791044776122E-2</v>
      </c>
      <c r="G36" s="38">
        <v>0</v>
      </c>
      <c r="H36" s="61">
        <v>-1</v>
      </c>
    </row>
    <row r="37" spans="2:8" x14ac:dyDescent="0.15">
      <c r="B37" s="36" t="s">
        <v>77</v>
      </c>
      <c r="C37" s="56">
        <v>124.99999999999999</v>
      </c>
      <c r="D37" s="59">
        <v>-0.875</v>
      </c>
      <c r="E37" s="38">
        <v>16452</v>
      </c>
      <c r="F37" s="59">
        <v>-4.0811567164179108E-2</v>
      </c>
      <c r="G37" s="38">
        <v>0</v>
      </c>
      <c r="H37" s="61">
        <v>-1</v>
      </c>
    </row>
    <row r="38" spans="2:8" x14ac:dyDescent="0.15">
      <c r="B38" s="36" t="s">
        <v>78</v>
      </c>
      <c r="C38" s="56">
        <v>249.99999999999997</v>
      </c>
      <c r="D38" s="59">
        <v>-0.75</v>
      </c>
      <c r="E38" s="38">
        <v>16552</v>
      </c>
      <c r="F38" s="59">
        <v>-3.4981343283582086E-2</v>
      </c>
      <c r="G38" s="38">
        <v>0</v>
      </c>
      <c r="H38" s="61">
        <v>-1</v>
      </c>
    </row>
    <row r="39" spans="2:8" x14ac:dyDescent="0.15">
      <c r="B39" s="36" t="s">
        <v>79</v>
      </c>
      <c r="C39" s="56">
        <v>375</v>
      </c>
      <c r="D39" s="59">
        <v>-0.625</v>
      </c>
      <c r="E39" s="38">
        <v>16652</v>
      </c>
      <c r="F39" s="59">
        <v>-2.9151119402985076E-2</v>
      </c>
      <c r="G39" s="38">
        <v>0</v>
      </c>
      <c r="H39" s="61">
        <v>-1</v>
      </c>
    </row>
    <row r="40" spans="2:8" x14ac:dyDescent="0.15">
      <c r="B40" s="36" t="s">
        <v>147</v>
      </c>
      <c r="C40" s="56">
        <v>500</v>
      </c>
      <c r="D40" s="59">
        <v>-0.5</v>
      </c>
      <c r="E40" s="38">
        <v>16752</v>
      </c>
      <c r="F40" s="59">
        <v>-2.3320895522388061E-2</v>
      </c>
      <c r="G40" s="38">
        <v>0</v>
      </c>
      <c r="H40" s="61">
        <v>-1</v>
      </c>
    </row>
    <row r="41" spans="2:8" x14ac:dyDescent="0.15">
      <c r="B41" s="36" t="s">
        <v>148</v>
      </c>
      <c r="C41" s="56">
        <v>625</v>
      </c>
      <c r="D41" s="59">
        <v>-0.375</v>
      </c>
      <c r="E41" s="38">
        <v>16852</v>
      </c>
      <c r="F41" s="59">
        <v>-1.7490671641791043E-2</v>
      </c>
      <c r="G41" s="38">
        <v>0</v>
      </c>
      <c r="H41" s="61">
        <v>-1</v>
      </c>
    </row>
    <row r="42" spans="2:8" x14ac:dyDescent="0.15">
      <c r="B42" s="36" t="s">
        <v>149</v>
      </c>
      <c r="C42" s="56">
        <v>750</v>
      </c>
      <c r="D42" s="59">
        <v>-0.25</v>
      </c>
      <c r="E42" s="38">
        <v>16952</v>
      </c>
      <c r="F42" s="59">
        <v>-1.1660447761194031E-2</v>
      </c>
      <c r="G42" s="38">
        <v>0</v>
      </c>
      <c r="H42" s="61">
        <v>-1</v>
      </c>
    </row>
    <row r="43" spans="2:8" x14ac:dyDescent="0.15">
      <c r="B43" s="36" t="s">
        <v>150</v>
      </c>
      <c r="C43" s="56">
        <v>875</v>
      </c>
      <c r="D43" s="59">
        <v>-0.125</v>
      </c>
      <c r="E43" s="38">
        <v>17052</v>
      </c>
      <c r="F43" s="59">
        <v>-5.8302238805970153E-3</v>
      </c>
      <c r="G43" s="38">
        <v>0</v>
      </c>
      <c r="H43" s="61">
        <v>-1</v>
      </c>
    </row>
    <row r="44" spans="2:8" x14ac:dyDescent="0.15">
      <c r="B44" s="36" t="s">
        <v>151</v>
      </c>
      <c r="C44" s="56">
        <v>1000</v>
      </c>
      <c r="D44" s="59">
        <v>0</v>
      </c>
      <c r="E44" s="38">
        <v>17152</v>
      </c>
      <c r="F44" s="59">
        <v>0</v>
      </c>
      <c r="G44" s="38">
        <v>0</v>
      </c>
      <c r="H44" s="61">
        <v>-1</v>
      </c>
    </row>
    <row r="45" spans="2:8" x14ac:dyDescent="0.15">
      <c r="B45" s="36" t="s">
        <v>152</v>
      </c>
      <c r="C45" s="56">
        <v>1125</v>
      </c>
      <c r="D45" s="59">
        <v>0.125</v>
      </c>
      <c r="E45" s="38">
        <v>17252</v>
      </c>
      <c r="F45" s="59">
        <v>5.8302238805970153E-3</v>
      </c>
      <c r="G45" s="38">
        <v>0</v>
      </c>
      <c r="H45" s="61">
        <v>-1</v>
      </c>
    </row>
    <row r="46" spans="2:8" ht="14" thickBot="1" x14ac:dyDescent="0.2">
      <c r="B46" s="37" t="s">
        <v>156</v>
      </c>
      <c r="C46" s="57">
        <v>1250</v>
      </c>
      <c r="D46" s="60">
        <v>0.25</v>
      </c>
      <c r="E46" s="40">
        <v>17352</v>
      </c>
      <c r="F46" s="60">
        <v>1.1660447761194031E-2</v>
      </c>
      <c r="G46" s="40">
        <v>0</v>
      </c>
      <c r="H46" s="62">
        <v>-1</v>
      </c>
    </row>
  </sheetData>
  <mergeCells count="4">
    <mergeCell ref="B33:H33"/>
    <mergeCell ref="C34:D34"/>
    <mergeCell ref="E34:F34"/>
    <mergeCell ref="G34:H34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0"/>
  <sheetViews>
    <sheetView showGridLines="0" workbookViewId="0">
      <selection activeCell="A6" sqref="A6"/>
    </sheetView>
  </sheetViews>
  <sheetFormatPr baseColWidth="10" defaultColWidth="9.1640625" defaultRowHeight="13" x14ac:dyDescent="0.15"/>
  <cols>
    <col min="1" max="1" width="0.33203125" customWidth="1"/>
    <col min="2" max="2" width="4.5" bestFit="1" customWidth="1"/>
    <col min="3" max="3" width="30.6640625" customWidth="1"/>
    <col min="4" max="4" width="3.5" bestFit="1" customWidth="1"/>
    <col min="5" max="5" width="4.83203125" bestFit="1" customWidth="1"/>
    <col min="6" max="6" width="9" bestFit="1" customWidth="1"/>
    <col min="7" max="7" width="10.5" bestFit="1" customWidth="1"/>
    <col min="8" max="8" width="4.83203125" bestFit="1" customWidth="1"/>
    <col min="9" max="9" width="9" bestFit="1" customWidth="1"/>
    <col min="10" max="10" width="4.6640625" bestFit="1" customWidth="1"/>
  </cols>
  <sheetData>
    <row r="1" spans="2:2" s="24" customFormat="1" ht="18" x14ac:dyDescent="0.2">
      <c r="B1" s="27" t="s">
        <v>168</v>
      </c>
    </row>
    <row r="2" spans="2:2" s="25" customFormat="1" ht="11" x14ac:dyDescent="0.15">
      <c r="B2" s="28" t="s">
        <v>73</v>
      </c>
    </row>
    <row r="3" spans="2:2" s="25" customFormat="1" ht="11" x14ac:dyDescent="0.15">
      <c r="B3" s="28" t="s">
        <v>207</v>
      </c>
    </row>
    <row r="4" spans="2:2" s="26" customFormat="1" ht="11" x14ac:dyDescent="0.15">
      <c r="B4" s="29" t="s">
        <v>154</v>
      </c>
    </row>
    <row r="31" spans="2:10" ht="14" thickBot="1" x14ac:dyDescent="0.2"/>
    <row r="32" spans="2:10" x14ac:dyDescent="0.15">
      <c r="B32" s="91" t="s">
        <v>169</v>
      </c>
      <c r="C32" s="92"/>
      <c r="D32" s="92"/>
      <c r="E32" s="92"/>
      <c r="F32" s="92"/>
      <c r="G32" s="92"/>
      <c r="H32" s="92"/>
      <c r="I32" s="92"/>
      <c r="J32" s="93"/>
    </row>
    <row r="33" spans="2:10" ht="14" thickBot="1" x14ac:dyDescent="0.2">
      <c r="B33" s="96" t="s">
        <v>186</v>
      </c>
      <c r="C33" s="97"/>
      <c r="D33" s="97"/>
      <c r="E33" s="97"/>
      <c r="F33" s="97"/>
      <c r="G33" s="97"/>
      <c r="H33" s="97"/>
      <c r="I33" s="97"/>
      <c r="J33" s="98"/>
    </row>
    <row r="34" spans="2:10" x14ac:dyDescent="0.15">
      <c r="B34" s="65"/>
      <c r="C34" s="54"/>
      <c r="D34" s="54"/>
      <c r="E34" s="110" t="s">
        <v>84</v>
      </c>
      <c r="F34" s="111"/>
      <c r="G34" s="111"/>
      <c r="H34" s="110" t="s">
        <v>85</v>
      </c>
      <c r="I34" s="111"/>
      <c r="J34" s="106"/>
    </row>
    <row r="35" spans="2:10" x14ac:dyDescent="0.15">
      <c r="B35" s="66"/>
      <c r="C35" s="67"/>
      <c r="D35" s="72"/>
      <c r="E35" s="112" t="s">
        <v>159</v>
      </c>
      <c r="F35" s="113"/>
      <c r="G35" s="72" t="s">
        <v>157</v>
      </c>
      <c r="H35" s="112" t="s">
        <v>159</v>
      </c>
      <c r="I35" s="113"/>
      <c r="J35" s="68" t="s">
        <v>157</v>
      </c>
    </row>
    <row r="36" spans="2:10" x14ac:dyDescent="0.15">
      <c r="B36" s="69" t="s">
        <v>170</v>
      </c>
      <c r="C36" s="70" t="s">
        <v>171</v>
      </c>
      <c r="D36" s="73" t="s">
        <v>172</v>
      </c>
      <c r="E36" s="30" t="s">
        <v>80</v>
      </c>
      <c r="F36" s="58" t="s">
        <v>158</v>
      </c>
      <c r="G36" s="58" t="s">
        <v>80</v>
      </c>
      <c r="H36" s="30" t="s">
        <v>80</v>
      </c>
      <c r="I36" s="58" t="s">
        <v>158</v>
      </c>
      <c r="J36" s="31" t="s">
        <v>80</v>
      </c>
    </row>
    <row r="37" spans="2:10" x14ac:dyDescent="0.15">
      <c r="B37" s="63">
        <v>1</v>
      </c>
      <c r="C37" s="76" t="s">
        <v>179</v>
      </c>
      <c r="D37" s="77" t="s">
        <v>180</v>
      </c>
      <c r="E37" s="38">
        <v>13364</v>
      </c>
      <c r="F37" s="59">
        <v>-0.22084888059701493</v>
      </c>
      <c r="G37" s="74">
        <v>0.6</v>
      </c>
      <c r="H37" s="38">
        <v>20940</v>
      </c>
      <c r="I37" s="59">
        <v>0.22084888059701493</v>
      </c>
      <c r="J37" s="39">
        <v>1</v>
      </c>
    </row>
    <row r="38" spans="2:10" x14ac:dyDescent="0.15">
      <c r="B38" s="63">
        <v>2</v>
      </c>
      <c r="C38" s="76" t="s">
        <v>173</v>
      </c>
      <c r="D38" s="77" t="s">
        <v>174</v>
      </c>
      <c r="E38" s="38">
        <v>13564</v>
      </c>
      <c r="F38" s="59">
        <v>-0.20918843283582089</v>
      </c>
      <c r="G38" s="74">
        <v>18</v>
      </c>
      <c r="H38" s="38">
        <v>20740</v>
      </c>
      <c r="I38" s="59">
        <v>0.20918843283582089</v>
      </c>
      <c r="J38" s="39">
        <v>30</v>
      </c>
    </row>
    <row r="39" spans="2:10" x14ac:dyDescent="0.15">
      <c r="B39" s="63">
        <v>3</v>
      </c>
      <c r="C39" s="76" t="s">
        <v>175</v>
      </c>
      <c r="D39" s="77" t="s">
        <v>176</v>
      </c>
      <c r="E39" s="38">
        <v>15152</v>
      </c>
      <c r="F39" s="59">
        <v>-0.1166044776119403</v>
      </c>
      <c r="G39" s="74">
        <v>-4.163336342344337E-14</v>
      </c>
      <c r="H39" s="38">
        <v>17652</v>
      </c>
      <c r="I39" s="59">
        <v>2.9151119402985076E-2</v>
      </c>
      <c r="J39" s="39">
        <v>2500</v>
      </c>
    </row>
    <row r="40" spans="2:10" ht="14" thickBot="1" x14ac:dyDescent="0.2">
      <c r="B40" s="64">
        <v>4</v>
      </c>
      <c r="C40" s="78" t="s">
        <v>177</v>
      </c>
      <c r="D40" s="79" t="s">
        <v>178</v>
      </c>
      <c r="E40" s="40">
        <v>16352</v>
      </c>
      <c r="F40" s="60">
        <v>-4.6641791044776122E-2</v>
      </c>
      <c r="G40" s="75">
        <v>-2.0816681711721685E-14</v>
      </c>
      <c r="H40" s="40">
        <v>17352</v>
      </c>
      <c r="I40" s="60">
        <v>1.1660447761194031E-2</v>
      </c>
      <c r="J40" s="55">
        <v>1250</v>
      </c>
    </row>
  </sheetData>
  <mergeCells count="6">
    <mergeCell ref="B32:J32"/>
    <mergeCell ref="B33:J33"/>
    <mergeCell ref="E34:G34"/>
    <mergeCell ref="E35:F35"/>
    <mergeCell ref="H34:J34"/>
    <mergeCell ref="H35:I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Model</vt:lpstr>
      <vt:lpstr>treeCalc_2</vt:lpstr>
      <vt:lpstr>inflCalc_1</vt:lpstr>
      <vt:lpstr>_PalUtilTempWorksheet</vt:lpstr>
      <vt:lpstr>Optimal Tree</vt:lpstr>
      <vt:lpstr>Probability Chart</vt:lpstr>
      <vt:lpstr>Cumulative Chart</vt:lpstr>
      <vt:lpstr>Statistical Summary</vt:lpstr>
      <vt:lpstr>Sensitivity B1</vt:lpstr>
      <vt:lpstr>Sensitivity B3</vt:lpstr>
      <vt:lpstr>Sensitivity B4</vt:lpstr>
      <vt:lpstr>Sensitivity B5</vt:lpstr>
      <vt:lpstr>Sensitivity B5, B1</vt:lpstr>
      <vt:lpstr>Strategy Region B5, B1</vt:lpstr>
      <vt:lpstr>Strategy B1</vt:lpstr>
      <vt:lpstr>Strategy B5</vt:lpstr>
      <vt:lpstr>Strategy B3</vt:lpstr>
      <vt:lpstr>Strategy B4</vt:lpstr>
      <vt:lpstr>Tornado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</dc:creator>
  <cp:lastModifiedBy>Microsoft Office User</cp:lastModifiedBy>
  <cp:lastPrinted>2017-02-20T23:05:58Z</cp:lastPrinted>
  <dcterms:created xsi:type="dcterms:W3CDTF">1999-02-28T22:12:52Z</dcterms:created>
  <dcterms:modified xsi:type="dcterms:W3CDTF">2018-03-13T02:25:07Z</dcterms:modified>
</cp:coreProperties>
</file>