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codeName="ThisWorkbook" defaultThemeVersion="124226"/>
  <mc:AlternateContent xmlns:mc="http://schemas.openxmlformats.org/markup-compatibility/2006">
    <mc:Choice Requires="x15">
      <x15ac:absPath xmlns:x15ac="http://schemas.microsoft.com/office/spreadsheetml/2010/11/ac" url="C:\misc\6165\05_nonlinear_optimization\"/>
    </mc:Choice>
  </mc:AlternateContent>
  <bookViews>
    <workbookView xWindow="0" yWindow="0" windowWidth="23040" windowHeight="9648" tabRatio="818"/>
  </bookViews>
  <sheets>
    <sheet name="Madison_demand" sheetId="2" r:id="rId1"/>
    <sheet name="Madison_linear" sheetId="3" r:id="rId2"/>
    <sheet name="Madison_constant_elasticity" sheetId="4" r:id="rId3"/>
    <sheet name="Sullivans_demand" sheetId="8" r:id="rId4"/>
    <sheet name="Sullivans_profit" sheetId="6" r:id="rId5"/>
    <sheet name="WMA_initial" sheetId="13" r:id="rId6"/>
    <sheet name="WMA_optimal" sheetId="11" r:id="rId7"/>
    <sheet name="Pickens_patients" sheetId="9" r:id="rId8"/>
    <sheet name="Madison_demand_STS" sheetId="10" state="veryHidden" r:id="rId9"/>
    <sheet name="Constant Elasticity_STS" sheetId="5" state="veryHidden" r:id="rId10"/>
  </sheets>
  <externalReferences>
    <externalReference r:id="rId11"/>
  </externalReferences>
  <definedNames>
    <definedName name="solver_adj" localSheetId="2" hidden="1">Madison_constant_elasticity!$B$10</definedName>
    <definedName name="solver_adj" localSheetId="1" hidden="1">Madison_linear!$B$10</definedName>
    <definedName name="solver_adj" localSheetId="7" hidden="1">Pickens_patients!$C$3:$C$5</definedName>
    <definedName name="solver_adj" localSheetId="3" hidden="1">Sullivans_demand!#REF!</definedName>
    <definedName name="solver_adj" localSheetId="4" hidden="1">Sullivans_profit!$B$13</definedName>
    <definedName name="solver_adj" localSheetId="6" hidden="1">WMA_optimal!$B$7:$B$8</definedName>
    <definedName name="solver_cvg" localSheetId="2" hidden="1">0.0001</definedName>
    <definedName name="solver_cvg" localSheetId="1" hidden="1">0.0001</definedName>
    <definedName name="solver_cvg" localSheetId="7" hidden="1">0.0001</definedName>
    <definedName name="solver_cvg" localSheetId="3" hidden="1">0.0001</definedName>
    <definedName name="solver_cvg" localSheetId="4" hidden="1">0.0001</definedName>
    <definedName name="solver_cvg" localSheetId="5" hidden="1">0.0001</definedName>
    <definedName name="solver_cvg" localSheetId="6" hidden="1">0.0001</definedName>
    <definedName name="solver_drv" localSheetId="2" hidden="1">1</definedName>
    <definedName name="solver_drv" localSheetId="1" hidden="1">1</definedName>
    <definedName name="solver_drv" localSheetId="7" hidden="1">1</definedName>
    <definedName name="solver_drv" localSheetId="3" hidden="1">1</definedName>
    <definedName name="solver_drv" localSheetId="4" hidden="1">1</definedName>
    <definedName name="solver_drv" localSheetId="5" hidden="1">1</definedName>
    <definedName name="solver_drv" localSheetId="6" hidden="1">1</definedName>
    <definedName name="solver_eng" localSheetId="2" hidden="1">1</definedName>
    <definedName name="solver_eng" localSheetId="1" hidden="1">1</definedName>
    <definedName name="solver_eng" localSheetId="7" hidden="1">1</definedName>
    <definedName name="solver_eng" localSheetId="3" hidden="1">1</definedName>
    <definedName name="solver_eng" localSheetId="4" hidden="1">1</definedName>
    <definedName name="solver_eng" localSheetId="5" hidden="1">1</definedName>
    <definedName name="solver_eng" localSheetId="6" hidden="1">1</definedName>
    <definedName name="solver_est" localSheetId="2" hidden="1">1</definedName>
    <definedName name="solver_est" localSheetId="1" hidden="1">1</definedName>
    <definedName name="solver_est" localSheetId="7" hidden="1">1</definedName>
    <definedName name="solver_est" localSheetId="3" hidden="1">1</definedName>
    <definedName name="solver_est" localSheetId="4" hidden="1">1</definedName>
    <definedName name="solver_est" localSheetId="5" hidden="1">1</definedName>
    <definedName name="solver_est" localSheetId="6" hidden="1">1</definedName>
    <definedName name="solver_ibd" localSheetId="2" hidden="1">2</definedName>
    <definedName name="solver_ibd" localSheetId="3" hidden="1">2</definedName>
    <definedName name="solver_ibd" localSheetId="4" hidden="1">2</definedName>
    <definedName name="solver_itr" localSheetId="2" hidden="1">100</definedName>
    <definedName name="solver_itr" localSheetId="1" hidden="1">100</definedName>
    <definedName name="solver_itr" localSheetId="7" hidden="1">2147483647</definedName>
    <definedName name="solver_itr" localSheetId="3" hidden="1">100</definedName>
    <definedName name="solver_itr" localSheetId="4" hidden="1">100</definedName>
    <definedName name="solver_itr" localSheetId="5" hidden="1">100</definedName>
    <definedName name="solver_itr" localSheetId="6" hidden="1">100</definedName>
    <definedName name="solver_lhs1" localSheetId="2" hidden="1">Madison_constant_elasticity!$B$10</definedName>
    <definedName name="solver_lhs1" localSheetId="1" hidden="1">Madison_linear!$B$10</definedName>
    <definedName name="solver_lhs1" localSheetId="7" hidden="1">Pickens_patients!$B$13:$B$18</definedName>
    <definedName name="solver_lhs1" localSheetId="3" hidden="1">Sullivans_demand!#REF!</definedName>
    <definedName name="solver_lhs1" localSheetId="4" hidden="1">Sullivans_profit!$B$13</definedName>
    <definedName name="solver_lhs1" localSheetId="5" hidden="1">WMA_initial!$D$9</definedName>
    <definedName name="solver_lhs1" localSheetId="6" hidden="1">WMA_optimal!$B$7:$B$8</definedName>
    <definedName name="solver_lhs2" localSheetId="7" hidden="1">Pickens_patients!$C$3:$C$5</definedName>
    <definedName name="solver_lhs2" localSheetId="5" hidden="1">WMA_initial!#REF!</definedName>
    <definedName name="solver_lhs2" localSheetId="6" hidden="1">WMA_optimal!$B$9</definedName>
    <definedName name="solver_lhs3" localSheetId="7" hidden="1">Pickens_patients!#REF!</definedName>
    <definedName name="solver_lhs3" localSheetId="5" hidden="1">WMA_initial!#REF!</definedName>
    <definedName name="solver_lhs3" localSheetId="6" hidden="1">WMA_optimal!#REF!</definedName>
    <definedName name="solver_lin" localSheetId="2" hidden="1">2</definedName>
    <definedName name="solver_lin" localSheetId="1" hidden="1">2</definedName>
    <definedName name="solver_lin" localSheetId="7" hidden="1">1</definedName>
    <definedName name="solver_lin" localSheetId="3" hidden="1">2</definedName>
    <definedName name="solver_lin" localSheetId="4" hidden="1">2</definedName>
    <definedName name="solver_lin" localSheetId="5" hidden="1">2</definedName>
    <definedName name="solver_lin" localSheetId="6" hidden="1">2</definedName>
    <definedName name="solver_lva" localSheetId="2" hidden="1">2</definedName>
    <definedName name="solver_lva" localSheetId="3" hidden="1">2</definedName>
    <definedName name="solver_lva" localSheetId="4" hidden="1">2</definedName>
    <definedName name="solver_mip" localSheetId="2" hidden="1">5000</definedName>
    <definedName name="solver_mip" localSheetId="1" hidden="1">2147483647</definedName>
    <definedName name="solver_mip" localSheetId="7" hidden="1">2147483647</definedName>
    <definedName name="solver_mip" localSheetId="3" hidden="1">5000</definedName>
    <definedName name="solver_mip" localSheetId="4" hidden="1">5000</definedName>
    <definedName name="solver_mip" localSheetId="5" hidden="1">2147483647</definedName>
    <definedName name="solver_mip" localSheetId="6" hidden="1">2147483647</definedName>
    <definedName name="solver_mni" localSheetId="2" hidden="1">30</definedName>
    <definedName name="solver_mni" localSheetId="1" hidden="1">30</definedName>
    <definedName name="solver_mni" localSheetId="7" hidden="1">30</definedName>
    <definedName name="solver_mni" localSheetId="3" hidden="1">30</definedName>
    <definedName name="solver_mni" localSheetId="4" hidden="1">30</definedName>
    <definedName name="solver_mni" localSheetId="5" hidden="1">30</definedName>
    <definedName name="solver_mni" localSheetId="6" hidden="1">30</definedName>
    <definedName name="solver_mrt" localSheetId="2" hidden="1">0.075</definedName>
    <definedName name="solver_mrt" localSheetId="1" hidden="1">0.075</definedName>
    <definedName name="solver_mrt" localSheetId="7" hidden="1">0.075</definedName>
    <definedName name="solver_mrt" localSheetId="3" hidden="1">0.075</definedName>
    <definedName name="solver_mrt" localSheetId="4" hidden="1">0.075</definedName>
    <definedName name="solver_mrt" localSheetId="5" hidden="1">0.075</definedName>
    <definedName name="solver_mrt" localSheetId="6" hidden="1">0.075</definedName>
    <definedName name="solver_msl" localSheetId="2" hidden="1">2</definedName>
    <definedName name="solver_msl" localSheetId="1" hidden="1">2</definedName>
    <definedName name="solver_msl" localSheetId="7" hidden="1">2</definedName>
    <definedName name="solver_msl" localSheetId="3" hidden="1">1</definedName>
    <definedName name="solver_msl" localSheetId="4" hidden="1">2</definedName>
    <definedName name="solver_msl" localSheetId="5" hidden="1">2</definedName>
    <definedName name="solver_msl" localSheetId="6" hidden="1">2</definedName>
    <definedName name="solver_neg" localSheetId="2" hidden="1">2</definedName>
    <definedName name="solver_neg" localSheetId="1" hidden="1">2</definedName>
    <definedName name="solver_neg" localSheetId="7" hidden="1">1</definedName>
    <definedName name="solver_neg" localSheetId="3" hidden="1">2</definedName>
    <definedName name="solver_neg" localSheetId="4" hidden="1">1</definedName>
    <definedName name="solver_neg" localSheetId="5" hidden="1">1</definedName>
    <definedName name="solver_neg" localSheetId="6" hidden="1">1</definedName>
    <definedName name="solver_nod" localSheetId="2" hidden="1">5000</definedName>
    <definedName name="solver_nod" localSheetId="1" hidden="1">2147483647</definedName>
    <definedName name="solver_nod" localSheetId="7" hidden="1">2147483647</definedName>
    <definedName name="solver_nod" localSheetId="3" hidden="1">5000</definedName>
    <definedName name="solver_nod" localSheetId="4" hidden="1">5000</definedName>
    <definedName name="solver_nod" localSheetId="5" hidden="1">2147483647</definedName>
    <definedName name="solver_nod" localSheetId="6" hidden="1">2147483647</definedName>
    <definedName name="solver_num" localSheetId="2" hidden="1">1</definedName>
    <definedName name="solver_num" localSheetId="1" hidden="1">1</definedName>
    <definedName name="solver_num" localSheetId="7" hidden="1">2</definedName>
    <definedName name="solver_num" localSheetId="3" hidden="1">1</definedName>
    <definedName name="solver_num" localSheetId="4" hidden="1">1</definedName>
    <definedName name="solver_num" localSheetId="5" hidden="1">0</definedName>
    <definedName name="solver_num" localSheetId="6" hidden="1">2</definedName>
    <definedName name="solver_nwt" localSheetId="2" hidden="1">1</definedName>
    <definedName name="solver_nwt" localSheetId="1" hidden="1">1</definedName>
    <definedName name="solver_nwt" localSheetId="7" hidden="1">1</definedName>
    <definedName name="solver_nwt" localSheetId="3" hidden="1">1</definedName>
    <definedName name="solver_nwt" localSheetId="4" hidden="1">1</definedName>
    <definedName name="solver_nwt" localSheetId="5" hidden="1">1</definedName>
    <definedName name="solver_nwt" localSheetId="6" hidden="1">1</definedName>
    <definedName name="solver_ofx" localSheetId="2" hidden="1">2</definedName>
    <definedName name="solver_ofx" localSheetId="3" hidden="1">2</definedName>
    <definedName name="solver_ofx" localSheetId="4" hidden="1">2</definedName>
    <definedName name="solver_opt" localSheetId="2" hidden="1">Madison_constant_elasticity!$B$12</definedName>
    <definedName name="solver_opt" localSheetId="1" hidden="1">Madison_linear!$B$12</definedName>
    <definedName name="solver_opt" localSheetId="7" hidden="1">Pickens_patients!$C$10</definedName>
    <definedName name="solver_opt" localSheetId="3" hidden="1">Sullivans_demand!#REF!</definedName>
    <definedName name="solver_opt" localSheetId="4" hidden="1">Sullivans_profit!$B$17</definedName>
    <definedName name="solver_opt" localSheetId="6" hidden="1">WMA_optimal!$B$13</definedName>
    <definedName name="solver_piv" localSheetId="2" hidden="1">0.000001</definedName>
    <definedName name="solver_piv" localSheetId="3" hidden="1">0.000001</definedName>
    <definedName name="solver_piv" localSheetId="4" hidden="1">0.000001</definedName>
    <definedName name="solver_pre" localSheetId="2" hidden="1">0.000001</definedName>
    <definedName name="solver_pre" localSheetId="1" hidden="1">0.000001</definedName>
    <definedName name="solver_pre" localSheetId="7" hidden="1">0.000001</definedName>
    <definedName name="solver_pre" localSheetId="3" hidden="1">0.000001</definedName>
    <definedName name="solver_pre" localSheetId="4" hidden="1">0.000001</definedName>
    <definedName name="solver_pre" localSheetId="5" hidden="1">0.000001</definedName>
    <definedName name="solver_pre" localSheetId="6" hidden="1">0.000001</definedName>
    <definedName name="solver_pro" localSheetId="2" hidden="1">2</definedName>
    <definedName name="solver_pro" localSheetId="3" hidden="1">2</definedName>
    <definedName name="solver_pro" localSheetId="4" hidden="1">2</definedName>
    <definedName name="solver_rbv" localSheetId="2" hidden="1">2</definedName>
    <definedName name="solver_rbv" localSheetId="1" hidden="1">1</definedName>
    <definedName name="solver_rbv" localSheetId="7" hidden="1">2</definedName>
    <definedName name="solver_rbv" localSheetId="3" hidden="1">2</definedName>
    <definedName name="solver_rbv" localSheetId="4" hidden="1">2</definedName>
    <definedName name="solver_rbv" localSheetId="5" hidden="1">1</definedName>
    <definedName name="solver_rbv" localSheetId="6" hidden="1">1</definedName>
    <definedName name="solver_red" localSheetId="2" hidden="1">0.000001</definedName>
    <definedName name="solver_red" localSheetId="3" hidden="1">0.000001</definedName>
    <definedName name="solver_red" localSheetId="4" hidden="1">0.000001</definedName>
    <definedName name="solver_rel1" localSheetId="2" hidden="1">3</definedName>
    <definedName name="solver_rel1" localSheetId="1" hidden="1">3</definedName>
    <definedName name="solver_rel1" localSheetId="7" hidden="1">1</definedName>
    <definedName name="solver_rel1" localSheetId="3" hidden="1">3</definedName>
    <definedName name="solver_rel1" localSheetId="4" hidden="1">3</definedName>
    <definedName name="solver_rel1" localSheetId="5" hidden="1">2</definedName>
    <definedName name="solver_rel1" localSheetId="6" hidden="1">3</definedName>
    <definedName name="solver_rel2" localSheetId="7" hidden="1">4</definedName>
    <definedName name="solver_rel2" localSheetId="5" hidden="1">2</definedName>
    <definedName name="solver_rel2" localSheetId="6" hidden="1">2</definedName>
    <definedName name="solver_rel3" localSheetId="7" hidden="1">2</definedName>
    <definedName name="solver_rel3" localSheetId="5" hidden="1">2</definedName>
    <definedName name="solver_rel3" localSheetId="6" hidden="1">2</definedName>
    <definedName name="solver_reo" localSheetId="2" hidden="1">2</definedName>
    <definedName name="solver_reo" localSheetId="3" hidden="1">2</definedName>
    <definedName name="solver_reo" localSheetId="4" hidden="1">2</definedName>
    <definedName name="solver_rep" localSheetId="2" hidden="1">2</definedName>
    <definedName name="solver_rep" localSheetId="3" hidden="1">2</definedName>
    <definedName name="solver_rep" localSheetId="4" hidden="1">2</definedName>
    <definedName name="solver_rhs1" localSheetId="2" hidden="1">Madison_constant_elasticity!$B$3</definedName>
    <definedName name="solver_rhs1" localSheetId="1" hidden="1">Madison_linear!$B$3</definedName>
    <definedName name="solver_rhs1" localSheetId="7" hidden="1">Pickens_patients!$D$13:$D$18</definedName>
    <definedName name="solver_rhs1" localSheetId="3" hidden="1">Sullivans_demand!#REF!</definedName>
    <definedName name="solver_rhs1" localSheetId="4" hidden="1">Sullivans_profit!$B$4</definedName>
    <definedName name="solver_rhs1" localSheetId="5" hidden="1">1</definedName>
    <definedName name="solver_rhs1" localSheetId="6" hidden="1">0.01</definedName>
    <definedName name="solver_rhs2" localSheetId="7" hidden="1">integer</definedName>
    <definedName name="solver_rhs2" localSheetId="5" hidden="1">1</definedName>
    <definedName name="solver_rhs2" localSheetId="6" hidden="1">1</definedName>
    <definedName name="solver_rhs3" localSheetId="7" hidden="1">Pickens_patients!#REF!</definedName>
    <definedName name="solver_rhs3" localSheetId="5" hidden="1">1</definedName>
    <definedName name="solver_rhs3" localSheetId="6" hidden="1">1</definedName>
    <definedName name="solver_rlx" localSheetId="2" hidden="1">2</definedName>
    <definedName name="solver_rlx" localSheetId="1" hidden="1">1</definedName>
    <definedName name="solver_rlx" localSheetId="7" hidden="1">2</definedName>
    <definedName name="solver_rlx" localSheetId="3" hidden="1">2</definedName>
    <definedName name="solver_rlx" localSheetId="4" hidden="1">2</definedName>
    <definedName name="solver_rlx" localSheetId="5" hidden="1">1</definedName>
    <definedName name="solver_rlx" localSheetId="6" hidden="1">1</definedName>
    <definedName name="solver_rsd" localSheetId="2" hidden="1">0</definedName>
    <definedName name="solver_rsd" localSheetId="1" hidden="1">0</definedName>
    <definedName name="solver_rsd" localSheetId="7" hidden="1">0</definedName>
    <definedName name="solver_rsd" localSheetId="3" hidden="1">0</definedName>
    <definedName name="solver_rsd" localSheetId="4" hidden="1">0</definedName>
    <definedName name="solver_rsd" localSheetId="5" hidden="1">0</definedName>
    <definedName name="solver_rsd" localSheetId="6" hidden="1">0</definedName>
    <definedName name="solver_scl" localSheetId="2" hidden="1">2</definedName>
    <definedName name="solver_scl" localSheetId="1" hidden="1">2</definedName>
    <definedName name="solver_scl" localSheetId="7" hidden="1">1</definedName>
    <definedName name="solver_scl" localSheetId="3" hidden="1">2</definedName>
    <definedName name="solver_scl" localSheetId="4" hidden="1">2</definedName>
    <definedName name="solver_scl" localSheetId="5" hidden="1">2</definedName>
    <definedName name="solver_scl" localSheetId="6" hidden="1">2</definedName>
    <definedName name="solver_sho" localSheetId="2" hidden="1">2</definedName>
    <definedName name="solver_sho" localSheetId="1" hidden="1">2</definedName>
    <definedName name="solver_sho" localSheetId="7" hidden="1">2</definedName>
    <definedName name="solver_sho" localSheetId="3" hidden="1">2</definedName>
    <definedName name="solver_sho" localSheetId="4" hidden="1">2</definedName>
    <definedName name="solver_sho" localSheetId="5" hidden="1">2</definedName>
    <definedName name="solver_sho" localSheetId="6" hidden="1">2</definedName>
    <definedName name="solver_ssz" localSheetId="2" hidden="1">100</definedName>
    <definedName name="solver_ssz" localSheetId="1" hidden="1">100</definedName>
    <definedName name="solver_ssz" localSheetId="7" hidden="1">100</definedName>
    <definedName name="solver_ssz" localSheetId="3" hidden="1">100</definedName>
    <definedName name="solver_ssz" localSheetId="4" hidden="1">100</definedName>
    <definedName name="solver_ssz" localSheetId="5" hidden="1">100</definedName>
    <definedName name="solver_ssz" localSheetId="6" hidden="1">100</definedName>
    <definedName name="solver_std" localSheetId="2" hidden="1">1</definedName>
    <definedName name="solver_std" localSheetId="1" hidden="1">1</definedName>
    <definedName name="solver_std" localSheetId="3" hidden="1">1</definedName>
    <definedName name="solver_std" localSheetId="4" hidden="1">1</definedName>
    <definedName name="solver_tim" localSheetId="2" hidden="1">100</definedName>
    <definedName name="solver_tim" localSheetId="1" hidden="1">100</definedName>
    <definedName name="solver_tim" localSheetId="7" hidden="1">2147483647</definedName>
    <definedName name="solver_tim" localSheetId="3" hidden="1">100</definedName>
    <definedName name="solver_tim" localSheetId="4" hidden="1">100</definedName>
    <definedName name="solver_tim" localSheetId="5" hidden="1">100</definedName>
    <definedName name="solver_tim" localSheetId="6" hidden="1">100</definedName>
    <definedName name="solver_tol" localSheetId="2" hidden="1">0.0005</definedName>
    <definedName name="solver_tol" localSheetId="1" hidden="1">0.0005</definedName>
    <definedName name="solver_tol" localSheetId="7" hidden="1">0.01</definedName>
    <definedName name="solver_tol" localSheetId="3" hidden="1">0.0005</definedName>
    <definedName name="solver_tol" localSheetId="4" hidden="1">0.0005</definedName>
    <definedName name="solver_tol" localSheetId="5" hidden="1">0.05</definedName>
    <definedName name="solver_tol" localSheetId="6" hidden="1">0.05</definedName>
    <definedName name="solver_typ" localSheetId="2" hidden="1">1</definedName>
    <definedName name="solver_typ" localSheetId="1" hidden="1">1</definedName>
    <definedName name="solver_typ" localSheetId="7" hidden="1">1</definedName>
    <definedName name="solver_typ" localSheetId="3" hidden="1">1</definedName>
    <definedName name="solver_typ" localSheetId="4" hidden="1">1</definedName>
    <definedName name="solver_typ" localSheetId="5" hidden="1">1</definedName>
    <definedName name="solver_typ" localSheetId="6" hidden="1">2</definedName>
    <definedName name="solver_val" localSheetId="2" hidden="1">0</definedName>
    <definedName name="solver_val" localSheetId="1" hidden="1">0</definedName>
    <definedName name="solver_val" localSheetId="7" hidden="1">0</definedName>
    <definedName name="solver_val" localSheetId="3" hidden="1">0</definedName>
    <definedName name="solver_val" localSheetId="4" hidden="1">0</definedName>
    <definedName name="solver_val" localSheetId="5" hidden="1">0</definedName>
    <definedName name="solver_val" localSheetId="6" hidden="1">0</definedName>
    <definedName name="solver_ver" localSheetId="2" hidden="1">3</definedName>
    <definedName name="solver_ver" localSheetId="1" hidden="1">3</definedName>
    <definedName name="solver_ver" localSheetId="7" hidden="1">3</definedName>
    <definedName name="solver_ver" localSheetId="3" hidden="1">3</definedName>
    <definedName name="solver_ver" localSheetId="4" hidden="1">3</definedName>
    <definedName name="solver_ver" localSheetId="5" hidden="1">3</definedName>
    <definedName name="solver_ver" localSheetId="6" hidden="1">3</definedName>
  </definedNames>
  <calcPr calcId="162913" calcMode="autoNoTable"/>
  <fileRecoveryPr autoRecover="0"/>
</workbook>
</file>

<file path=xl/calcChain.xml><?xml version="1.0" encoding="utf-8"?>
<calcChain xmlns="http://schemas.openxmlformats.org/spreadsheetml/2006/main">
  <c r="C41" i="13" l="1"/>
  <c r="B41" i="13"/>
  <c r="D40" i="13"/>
  <c r="C40" i="13"/>
  <c r="B40" i="13"/>
  <c r="D39" i="13"/>
  <c r="E41" i="13" s="1"/>
  <c r="C39" i="13"/>
  <c r="B39" i="13"/>
  <c r="D38" i="13"/>
  <c r="E40" i="13" s="1"/>
  <c r="C38" i="13"/>
  <c r="B38" i="13"/>
  <c r="D37" i="13"/>
  <c r="C37" i="13"/>
  <c r="B37" i="13"/>
  <c r="D36" i="13"/>
  <c r="E38" i="13" s="1"/>
  <c r="C36" i="13"/>
  <c r="B36" i="13"/>
  <c r="D35" i="13"/>
  <c r="E37" i="13" s="1"/>
  <c r="C35" i="13"/>
  <c r="B35" i="13"/>
  <c r="D34" i="13"/>
  <c r="E36" i="13" s="1"/>
  <c r="C34" i="13"/>
  <c r="B34" i="13"/>
  <c r="D33" i="13"/>
  <c r="C33" i="13"/>
  <c r="B33" i="13"/>
  <c r="D32" i="13"/>
  <c r="E34" i="13" s="1"/>
  <c r="C32" i="13"/>
  <c r="B32" i="13"/>
  <c r="D31" i="13"/>
  <c r="E33" i="13" s="1"/>
  <c r="C31" i="13"/>
  <c r="B31" i="13"/>
  <c r="D30" i="13"/>
  <c r="E32" i="13" s="1"/>
  <c r="C30" i="13"/>
  <c r="B30" i="13"/>
  <c r="D29" i="13"/>
  <c r="C29" i="13"/>
  <c r="B29" i="13"/>
  <c r="D28" i="13"/>
  <c r="E30" i="13" s="1"/>
  <c r="C28" i="13"/>
  <c r="B28" i="13"/>
  <c r="D27" i="13"/>
  <c r="E29" i="13" s="1"/>
  <c r="C27" i="13"/>
  <c r="B27" i="13"/>
  <c r="D26" i="13"/>
  <c r="E28" i="13" s="1"/>
  <c r="C26" i="13"/>
  <c r="B26" i="13"/>
  <c r="D25" i="13"/>
  <c r="C25" i="13"/>
  <c r="B25" i="13"/>
  <c r="D24" i="13"/>
  <c r="E26" i="13" s="1"/>
  <c r="C24" i="13"/>
  <c r="B24" i="13"/>
  <c r="D23" i="13"/>
  <c r="E25" i="13" s="1"/>
  <c r="C23" i="13"/>
  <c r="B23" i="13"/>
  <c r="D22" i="13"/>
  <c r="E24" i="13" s="1"/>
  <c r="C22" i="13"/>
  <c r="B22" i="13"/>
  <c r="D21" i="13"/>
  <c r="C21" i="13"/>
  <c r="B21" i="13"/>
  <c r="D20" i="13"/>
  <c r="E22" i="13" s="1"/>
  <c r="C20" i="13"/>
  <c r="B20" i="13"/>
  <c r="D19" i="13"/>
  <c r="C19" i="13"/>
  <c r="B19" i="13"/>
  <c r="D18" i="13"/>
  <c r="F21" i="13" s="1"/>
  <c r="C18" i="13"/>
  <c r="B18" i="13"/>
  <c r="D17" i="13"/>
  <c r="C17" i="13"/>
  <c r="B17" i="13"/>
  <c r="D16" i="13"/>
  <c r="C16" i="13"/>
  <c r="B16" i="13"/>
  <c r="A16" i="13"/>
  <c r="D9" i="13"/>
  <c r="C9" i="13"/>
  <c r="B9" i="13"/>
  <c r="D9" i="11"/>
  <c r="C9" i="11"/>
  <c r="B9" i="11"/>
  <c r="C41" i="11"/>
  <c r="B41" i="11"/>
  <c r="D40" i="11"/>
  <c r="C40" i="11"/>
  <c r="B40" i="11"/>
  <c r="D39" i="11"/>
  <c r="C39" i="11"/>
  <c r="B39" i="11"/>
  <c r="D38" i="11"/>
  <c r="C38" i="11"/>
  <c r="B38" i="11"/>
  <c r="D37" i="11"/>
  <c r="C37" i="11"/>
  <c r="B37" i="11"/>
  <c r="D36" i="11"/>
  <c r="C36" i="11"/>
  <c r="B36" i="11"/>
  <c r="D35" i="11"/>
  <c r="C35" i="11"/>
  <c r="B35" i="11"/>
  <c r="D34" i="11"/>
  <c r="C34" i="11"/>
  <c r="B34" i="11"/>
  <c r="D33" i="11"/>
  <c r="C33" i="11"/>
  <c r="B33" i="11"/>
  <c r="D32" i="11"/>
  <c r="C32" i="11"/>
  <c r="B32" i="11"/>
  <c r="D31" i="11"/>
  <c r="C31" i="11"/>
  <c r="B31" i="11"/>
  <c r="D30" i="11"/>
  <c r="C30" i="11"/>
  <c r="B30" i="11"/>
  <c r="D29" i="11"/>
  <c r="C29" i="11"/>
  <c r="B29" i="11"/>
  <c r="D28" i="11"/>
  <c r="C28" i="11"/>
  <c r="B28" i="11"/>
  <c r="D27" i="11"/>
  <c r="C27" i="11"/>
  <c r="B27" i="11"/>
  <c r="D26" i="11"/>
  <c r="C26" i="11"/>
  <c r="B26" i="11"/>
  <c r="D25" i="11"/>
  <c r="C25" i="11"/>
  <c r="B25" i="11"/>
  <c r="D24" i="11"/>
  <c r="C24" i="11"/>
  <c r="B24" i="11"/>
  <c r="D23" i="11"/>
  <c r="C23" i="11"/>
  <c r="B23" i="11"/>
  <c r="D22" i="11"/>
  <c r="C22" i="11"/>
  <c r="B22" i="11"/>
  <c r="D21" i="11"/>
  <c r="C21" i="11"/>
  <c r="B21" i="11"/>
  <c r="D20" i="11"/>
  <c r="C20" i="11"/>
  <c r="B20" i="11"/>
  <c r="D19" i="11"/>
  <c r="C19" i="11"/>
  <c r="B19" i="11"/>
  <c r="D18" i="11"/>
  <c r="C18" i="11"/>
  <c r="B18" i="11"/>
  <c r="D17" i="11"/>
  <c r="C17" i="11"/>
  <c r="B17" i="11"/>
  <c r="D16" i="11"/>
  <c r="C16" i="11"/>
  <c r="B16" i="11"/>
  <c r="A16" i="11"/>
  <c r="E19" i="11" l="1"/>
  <c r="E41" i="11"/>
  <c r="E19" i="13"/>
  <c r="E44" i="13" s="1" a="1"/>
  <c r="E23" i="13"/>
  <c r="E27" i="13"/>
  <c r="E31" i="13"/>
  <c r="E35" i="13"/>
  <c r="E39" i="13"/>
  <c r="G23" i="13"/>
  <c r="G21" i="13" a="1"/>
  <c r="G21" i="13" s="1"/>
  <c r="G44" i="13" s="1" a="1"/>
  <c r="G35" i="13"/>
  <c r="G31" i="13"/>
  <c r="G27" i="13"/>
  <c r="E21" i="13"/>
  <c r="G40" i="13"/>
  <c r="F39" i="13"/>
  <c r="G36" i="13"/>
  <c r="F35" i="13"/>
  <c r="G32" i="13"/>
  <c r="F31" i="13"/>
  <c r="G28" i="13"/>
  <c r="F27" i="13"/>
  <c r="G24" i="13"/>
  <c r="F23" i="13"/>
  <c r="F44" i="13" s="1" a="1"/>
  <c r="F44" i="13" s="1"/>
  <c r="F20" i="13"/>
  <c r="G39" i="13"/>
  <c r="F34" i="13"/>
  <c r="F30" i="13"/>
  <c r="F26" i="13"/>
  <c r="F22" i="13"/>
  <c r="G41" i="13"/>
  <c r="F40" i="13"/>
  <c r="G37" i="13"/>
  <c r="F36" i="13"/>
  <c r="G33" i="13"/>
  <c r="F32" i="13"/>
  <c r="G29" i="13"/>
  <c r="F28" i="13"/>
  <c r="G25" i="13"/>
  <c r="F24" i="13"/>
  <c r="E20" i="13"/>
  <c r="F38" i="13"/>
  <c r="F41" i="13"/>
  <c r="G38" i="13"/>
  <c r="F37" i="13"/>
  <c r="G34" i="13"/>
  <c r="F33" i="13"/>
  <c r="G30" i="13"/>
  <c r="F29" i="13"/>
  <c r="G26" i="13"/>
  <c r="F25" i="13"/>
  <c r="G22" i="13"/>
  <c r="B13" i="13" a="1"/>
  <c r="G21" i="11" a="1"/>
  <c r="E22" i="11"/>
  <c r="E20" i="11"/>
  <c r="E28" i="11"/>
  <c r="E32" i="11"/>
  <c r="E40" i="11"/>
  <c r="E24" i="11"/>
  <c r="E36" i="11"/>
  <c r="G27" i="11"/>
  <c r="E23" i="11"/>
  <c r="E27" i="11"/>
  <c r="E31" i="11"/>
  <c r="E35" i="11"/>
  <c r="E39" i="11"/>
  <c r="G38" i="11"/>
  <c r="G34" i="11"/>
  <c r="G30" i="11"/>
  <c r="G26" i="11"/>
  <c r="G22" i="11"/>
  <c r="G31" i="11"/>
  <c r="F27" i="11"/>
  <c r="F35" i="11"/>
  <c r="F39" i="11"/>
  <c r="G41" i="11"/>
  <c r="G37" i="11"/>
  <c r="G33" i="11"/>
  <c r="G29" i="11"/>
  <c r="G25" i="11"/>
  <c r="G21" i="11"/>
  <c r="G39" i="11"/>
  <c r="G35" i="11"/>
  <c r="G23" i="11"/>
  <c r="F31" i="11"/>
  <c r="G40" i="11"/>
  <c r="G36" i="11"/>
  <c r="G32" i="11"/>
  <c r="G28" i="11"/>
  <c r="G24" i="11"/>
  <c r="E33" i="11"/>
  <c r="E25" i="11"/>
  <c r="E21" i="11"/>
  <c r="E37" i="11"/>
  <c r="E29" i="11"/>
  <c r="E38" i="11"/>
  <c r="E34" i="11"/>
  <c r="E30" i="11"/>
  <c r="E26" i="11"/>
  <c r="F25" i="11"/>
  <c r="F29" i="11"/>
  <c r="F37" i="11"/>
  <c r="F33" i="11"/>
  <c r="F22" i="11"/>
  <c r="F20" i="11"/>
  <c r="F24" i="11"/>
  <c r="F26" i="11"/>
  <c r="F30" i="11"/>
  <c r="F36" i="11"/>
  <c r="F40" i="11"/>
  <c r="F41" i="11"/>
  <c r="F21" i="11"/>
  <c r="F28" i="11"/>
  <c r="F32" i="11"/>
  <c r="F34" i="11"/>
  <c r="F38" i="11"/>
  <c r="F23" i="11"/>
  <c r="D3" i="9"/>
  <c r="D4" i="9"/>
  <c r="D5" i="9"/>
  <c r="C7" i="9"/>
  <c r="B18" i="9" s="1"/>
  <c r="B13" i="9"/>
  <c r="D13" i="9"/>
  <c r="B14" i="9"/>
  <c r="D14" i="9"/>
  <c r="B15" i="9"/>
  <c r="D15" i="9"/>
  <c r="B16" i="9"/>
  <c r="D16" i="9"/>
  <c r="B17" i="9"/>
  <c r="D17" i="9"/>
  <c r="D18" i="9"/>
  <c r="B14" i="6"/>
  <c r="E44" i="13" l="1"/>
  <c r="G44" i="13"/>
  <c r="B13" i="13"/>
  <c r="D13" i="13" a="1"/>
  <c r="D13" i="13" s="1"/>
  <c r="C13" i="13" a="1"/>
  <c r="C13" i="13" s="1"/>
  <c r="G44" i="11" a="1"/>
  <c r="E44" i="11" a="1"/>
  <c r="F44" i="11" a="1"/>
  <c r="F44" i="11" s="1"/>
  <c r="B13" i="11" a="1"/>
  <c r="B13" i="11" s="1"/>
  <c r="D13" i="11" a="1"/>
  <c r="D13" i="11" s="1"/>
  <c r="C13" i="11" a="1"/>
  <c r="C13" i="11" s="1"/>
  <c r="G44" i="11"/>
  <c r="E44" i="11"/>
  <c r="C10" i="9"/>
  <c r="B32" i="6"/>
  <c r="B33" i="6"/>
  <c r="B34" i="6"/>
  <c r="B35" i="6"/>
  <c r="B36" i="6"/>
  <c r="B22" i="6"/>
  <c r="B23" i="6"/>
  <c r="B24" i="6"/>
  <c r="B25" i="6"/>
  <c r="B26" i="6"/>
  <c r="B27" i="6"/>
  <c r="B28" i="6"/>
  <c r="B29" i="6"/>
  <c r="B30" i="6"/>
  <c r="B31" i="6"/>
  <c r="B21" i="6"/>
  <c r="B16" i="6" l="1"/>
  <c r="B15" i="6"/>
  <c r="B27" i="4"/>
  <c r="B26" i="4"/>
  <c r="B25" i="4"/>
  <c r="B24" i="4"/>
  <c r="B23" i="4"/>
  <c r="B22" i="4"/>
  <c r="B21" i="4"/>
  <c r="B20" i="4"/>
  <c r="B19" i="4"/>
  <c r="B18" i="4"/>
  <c r="B17" i="4"/>
  <c r="B16" i="4"/>
  <c r="B11" i="4"/>
  <c r="B12" i="4" s="1"/>
  <c r="B27" i="3"/>
  <c r="B26" i="3"/>
  <c r="B25" i="3"/>
  <c r="B24" i="3"/>
  <c r="B23" i="3"/>
  <c r="B22" i="3"/>
  <c r="B21" i="3"/>
  <c r="B20" i="3"/>
  <c r="B19" i="3"/>
  <c r="B18" i="3"/>
  <c r="B17" i="3"/>
  <c r="B16" i="3"/>
  <c r="B11" i="3"/>
  <c r="B12" i="3" s="1"/>
  <c r="B17" i="6" l="1"/>
</calcChain>
</file>

<file path=xl/comments1.xml><?xml version="1.0" encoding="utf-8"?>
<comments xmlns="http://schemas.openxmlformats.org/spreadsheetml/2006/main">
  <authors>
    <author>Chris Albright</author>
  </authors>
  <commentList>
    <comment ref="A5" authorId="0" shapeId="0">
      <text>
        <r>
          <rPr>
            <b/>
            <sz val="8"/>
            <color indexed="81"/>
            <rFont val="Tahoma"/>
            <family val="2"/>
          </rPr>
          <t>Note that with these parameters, the demand function makes sense only for price &lt;=110.</t>
        </r>
        <r>
          <rPr>
            <sz val="8"/>
            <color indexed="81"/>
            <rFont val="Tahoma"/>
            <family val="2"/>
          </rPr>
          <t xml:space="preserve">
</t>
        </r>
      </text>
    </comment>
  </commentList>
</comments>
</file>

<file path=xl/comments2.xml><?xml version="1.0" encoding="utf-8"?>
<comments xmlns="http://schemas.openxmlformats.org/spreadsheetml/2006/main">
  <authors>
    <author>Chris Albright</author>
  </authors>
  <commentList>
    <comment ref="C7" authorId="0" shapeId="0">
      <text>
        <r>
          <rPr>
            <b/>
            <sz val="8"/>
            <color indexed="81"/>
            <rFont val="Tahoma"/>
            <family val="2"/>
          </rPr>
          <t>Can be interpreted as the percentage decrease in demand when price increases by 1%</t>
        </r>
        <r>
          <rPr>
            <sz val="8"/>
            <color indexed="81"/>
            <rFont val="Tahoma"/>
            <family val="2"/>
          </rPr>
          <t xml:space="preserve">
</t>
        </r>
      </text>
    </comment>
  </commentList>
</comments>
</file>

<file path=xl/sharedStrings.xml><?xml version="1.0" encoding="utf-8"?>
<sst xmlns="http://schemas.openxmlformats.org/spreadsheetml/2006/main" count="143" uniqueCount="82">
  <si>
    <t>Madison pricing model - finding demand functions</t>
  </si>
  <si>
    <t>Two points on the demand curve (as estimated by Madison)</t>
  </si>
  <si>
    <t>Price</t>
  </si>
  <si>
    <t>Demand</t>
  </si>
  <si>
    <t>Madison pricing model with linear demand function</t>
  </si>
  <si>
    <t>Unit cost</t>
  </si>
  <si>
    <t>Parameters of linear demand function (from first sheet)</t>
  </si>
  <si>
    <t>Intercept</t>
  </si>
  <si>
    <t>Slope</t>
  </si>
  <si>
    <t>Pricing model</t>
  </si>
  <si>
    <t>Profit</t>
  </si>
  <si>
    <t>Verification with a data table and corresponding chart</t>
  </si>
  <si>
    <t>Madison pricing model with constant elasticity demand function</t>
  </si>
  <si>
    <t>Constant</t>
  </si>
  <si>
    <t>Elasticity</t>
  </si>
  <si>
    <t>$C$7</t>
  </si>
  <si>
    <t>$B$10,$B$11,$B$12</t>
  </si>
  <si>
    <t>Suits</t>
  </si>
  <si>
    <t>Complementary products</t>
  </si>
  <si>
    <t>Ties</t>
  </si>
  <si>
    <t>Shirts</t>
  </si>
  <si>
    <t>Units sold per suit</t>
  </si>
  <si>
    <t>Profit per unit</t>
  </si>
  <si>
    <t>Demand function</t>
  </si>
  <si>
    <t>Decision taking complementary products into account</t>
  </si>
  <si>
    <t>Profit from suits only</t>
  </si>
  <si>
    <t>Profit from shirts and ties</t>
  </si>
  <si>
    <t>Total profit</t>
  </si>
  <si>
    <t>Sullivan's pricing with complementary products</t>
  </si>
  <si>
    <t>Period</t>
  </si>
  <si>
    <t>Decisions</t>
  </si>
  <si>
    <t>Objective</t>
  </si>
  <si>
    <t>Constraints</t>
  </si>
  <si>
    <t>&lt;=</t>
  </si>
  <si>
    <t>Pickens Memorial Hospital</t>
  </si>
  <si>
    <t>M =</t>
  </si>
  <si>
    <t xml:space="preserve">S = </t>
  </si>
  <si>
    <t xml:space="preserve">P = </t>
  </si>
  <si>
    <t>Number of scannings per Patient</t>
  </si>
  <si>
    <t>Total  Capacity per Patient Category</t>
  </si>
  <si>
    <t>Capacity of medical patients</t>
  </si>
  <si>
    <t>Capacity of surgical patients</t>
  </si>
  <si>
    <t>Capacity of pediatric patients</t>
  </si>
  <si>
    <t>Scanning capacity</t>
  </si>
  <si>
    <t>Surgical capacity</t>
  </si>
  <si>
    <t>Lab capacity, hours</t>
  </si>
  <si>
    <t xml:space="preserve">Income Contribution </t>
  </si>
  <si>
    <t>Value</t>
  </si>
  <si>
    <t>Total resource availability</t>
  </si>
  <si>
    <t>Number of Lab Tests per Patient</t>
  </si>
  <si>
    <t>Time required per lab test (in hours)</t>
  </si>
  <si>
    <t>Number of Surgeries  Procedures per Patient</t>
  </si>
  <si>
    <t>Medical patients</t>
  </si>
  <si>
    <t>Surgical patients</t>
  </si>
  <si>
    <t>Pediatric patients</t>
  </si>
  <si>
    <t>Historical Data for Prices and Demand in Pickens Memorial Hospital</t>
  </si>
  <si>
    <t xml:space="preserve"> Decision variable</t>
  </si>
  <si>
    <t>Objective to maximize profit</t>
  </si>
  <si>
    <t>Parameters of constant elasticity demand function</t>
  </si>
  <si>
    <t>Decision variable</t>
  </si>
  <si>
    <t xml:space="preserve"> Demand based on price</t>
  </si>
  <si>
    <t>Demand based on price</t>
  </si>
  <si>
    <t>Objective to maximize total profit</t>
  </si>
  <si>
    <t>Maximize total weekly income</t>
  </si>
  <si>
    <t>Weights</t>
  </si>
  <si>
    <t>2-Period WMA</t>
  </si>
  <si>
    <t>3-Period WMA</t>
  </si>
  <si>
    <t>4-Period WMA</t>
  </si>
  <si>
    <t>w4</t>
  </si>
  <si>
    <t>w3</t>
  </si>
  <si>
    <t>w2</t>
  </si>
  <si>
    <t>w1</t>
  </si>
  <si>
    <t>Feb</t>
  </si>
  <si>
    <t>Mar</t>
  </si>
  <si>
    <t>MAPE</t>
  </si>
  <si>
    <t>Total w</t>
  </si>
  <si>
    <t>Optimizing Weighted Moving Average Forecast</t>
  </si>
  <si>
    <t>Objective function is to minimize MAPE</t>
  </si>
  <si>
    <t>Decision variables</t>
  </si>
  <si>
    <t>Inputs and calculations</t>
  </si>
  <si>
    <t>are selected subjectively.</t>
  </si>
  <si>
    <t>Weights for each WMA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</si>
</sst>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7" formatCode="&quot;$&quot;#,##0.00_);\(&quot;$&quot;#,##0.00\)"/>
    <numFmt numFmtId="44" formatCode="_(&quot;$&quot;* #,##0.00_);_(&quot;$&quot;* \(#,##0.00\);_(&quot;$&quot;* &quot;-&quot;??_);_(@_)"/>
    <numFmt numFmtId="164" formatCode="&quot;$&quot;#,##0;\-&quot;$&quot;#,##0"/>
    <numFmt numFmtId="165" formatCode="0.000"/>
    <numFmt numFmtId="166" formatCode="&quot;$&quot;#,##0.00;\-&quot;$&quot;#,##0.00"/>
    <numFmt numFmtId="167" formatCode="&quot;$&quot;#,##0"/>
    <numFmt numFmtId="168" formatCode="0.0"/>
    <numFmt numFmtId="169" formatCode="&quot;$&quot;#,##0.00"/>
  </numFmts>
  <fonts count="31" x14ac:knownFonts="1">
    <font>
      <sz val="11"/>
      <color theme="1"/>
      <name val="Calibri"/>
      <family val="2"/>
      <scheme val="minor"/>
    </font>
    <font>
      <sz val="10"/>
      <name val="Arial"/>
      <family val="2"/>
    </font>
    <font>
      <b/>
      <sz val="8"/>
      <color indexed="81"/>
      <name val="Tahoma"/>
      <family val="2"/>
    </font>
    <font>
      <sz val="8"/>
      <color indexed="81"/>
      <name val="Tahoma"/>
      <family val="2"/>
    </font>
    <font>
      <b/>
      <sz val="11"/>
      <name val="Calibri"/>
      <family val="2"/>
      <scheme val="minor"/>
    </font>
    <font>
      <sz val="11"/>
      <name val="Calibri"/>
      <family val="2"/>
      <scheme val="minor"/>
    </font>
    <font>
      <b/>
      <i/>
      <sz val="11"/>
      <name val="Calibri"/>
      <family val="2"/>
      <scheme val="minor"/>
    </font>
    <font>
      <b/>
      <sz val="11"/>
      <color rgb="FFFF0000"/>
      <name val="Calibri"/>
      <family val="2"/>
      <scheme val="minor"/>
    </font>
    <font>
      <b/>
      <sz val="10"/>
      <name val="Arial"/>
      <family val="2"/>
    </font>
    <font>
      <b/>
      <i/>
      <sz val="10"/>
      <name val="Arial"/>
      <family val="2"/>
    </font>
    <font>
      <i/>
      <sz val="10"/>
      <name val="Arial"/>
      <family val="2"/>
    </font>
    <font>
      <b/>
      <sz val="10"/>
      <color indexed="10"/>
      <name val="Arial"/>
      <family val="2"/>
    </font>
    <font>
      <b/>
      <sz val="11"/>
      <name val="Calibri"/>
      <family val="2"/>
      <scheme val="minor"/>
    </font>
    <font>
      <sz val="11"/>
      <name val="Calibri"/>
      <family val="2"/>
      <scheme val="minor"/>
    </font>
    <font>
      <b/>
      <i/>
      <sz val="11"/>
      <name val="Calibri"/>
      <family val="2"/>
      <scheme val="minor"/>
    </font>
    <font>
      <b/>
      <sz val="10"/>
      <color rgb="FF0000FF"/>
      <name val="Arial"/>
      <family val="2"/>
    </font>
    <font>
      <b/>
      <sz val="10"/>
      <color indexed="61"/>
      <name val="Arial"/>
      <family val="2"/>
    </font>
    <font>
      <b/>
      <sz val="10"/>
      <color rgb="FF002060"/>
      <name val="Arial"/>
      <family val="2"/>
    </font>
    <font>
      <b/>
      <sz val="10"/>
      <color theme="1"/>
      <name val="Arial"/>
      <family val="2"/>
    </font>
    <font>
      <b/>
      <sz val="10"/>
      <color theme="5" tint="-0.499984740745262"/>
      <name val="Arial"/>
      <family val="2"/>
    </font>
    <font>
      <b/>
      <sz val="10"/>
      <color rgb="FFC00000"/>
      <name val="Arial"/>
      <family val="2"/>
    </font>
    <font>
      <b/>
      <sz val="10"/>
      <color rgb="FFFF0000"/>
      <name val="Arial"/>
      <family val="2"/>
    </font>
    <font>
      <b/>
      <sz val="10"/>
      <color theme="5" tint="-0.249977111117893"/>
      <name val="Arial"/>
      <family val="2"/>
    </font>
    <font>
      <b/>
      <i/>
      <sz val="10"/>
      <color theme="4" tint="-0.249977111117893"/>
      <name val="Arial"/>
      <family val="2"/>
    </font>
    <font>
      <b/>
      <sz val="10"/>
      <color theme="4" tint="-0.249977111117893"/>
      <name val="Arial"/>
      <family val="2"/>
    </font>
    <font>
      <b/>
      <i/>
      <sz val="10"/>
      <color theme="5" tint="-0.249977111117893"/>
      <name val="Arial"/>
      <family val="2"/>
    </font>
    <font>
      <b/>
      <i/>
      <sz val="10"/>
      <color theme="9" tint="-0.249977111117893"/>
      <name val="Arial"/>
      <family val="2"/>
    </font>
    <font>
      <b/>
      <sz val="10"/>
      <color theme="9" tint="-0.249977111117893"/>
      <name val="Arial"/>
      <family val="2"/>
    </font>
    <font>
      <b/>
      <i/>
      <sz val="10"/>
      <color theme="1"/>
      <name val="Arial"/>
      <family val="2"/>
    </font>
    <font>
      <b/>
      <sz val="12"/>
      <name val="Arial"/>
      <family val="2"/>
    </font>
    <font>
      <b/>
      <i/>
      <sz val="12"/>
      <name val="Arial"/>
      <family val="2"/>
    </font>
  </fonts>
  <fills count="7">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1" fillId="0" borderId="0"/>
    <xf numFmtId="44" fontId="1" fillId="0" borderId="0" applyFont="0" applyFill="0" applyBorder="0" applyAlignment="0" applyProtection="0"/>
    <xf numFmtId="9" fontId="1" fillId="0" borderId="0" applyFont="0" applyFill="0" applyBorder="0" applyAlignment="0" applyProtection="0"/>
  </cellStyleXfs>
  <cellXfs count="120">
    <xf numFmtId="0" fontId="0" fillId="0" borderId="0" xfId="0"/>
    <xf numFmtId="0" fontId="4" fillId="0" borderId="0" xfId="1" applyFont="1"/>
    <xf numFmtId="0" fontId="5" fillId="0" borderId="0" xfId="1" applyFont="1"/>
    <xf numFmtId="0" fontId="5" fillId="0" borderId="0" xfId="1" applyNumberFormat="1" applyFont="1"/>
    <xf numFmtId="49" fontId="0" fillId="0" borderId="0" xfId="0" applyNumberFormat="1"/>
    <xf numFmtId="0" fontId="6" fillId="0" borderId="1" xfId="1" applyFont="1" applyBorder="1" applyAlignment="1">
      <alignment horizontal="center"/>
    </xf>
    <xf numFmtId="164" fontId="4" fillId="0" borderId="1" xfId="1" applyNumberFormat="1" applyFont="1" applyBorder="1" applyAlignment="1">
      <alignment horizontal="center"/>
    </xf>
    <xf numFmtId="167" fontId="4" fillId="0" borderId="1" xfId="1" applyNumberFormat="1" applyFont="1" applyBorder="1" applyAlignment="1">
      <alignment horizontal="center"/>
    </xf>
    <xf numFmtId="164" fontId="7" fillId="3" borderId="1" xfId="1" applyNumberFormat="1" applyFont="1" applyFill="1" applyBorder="1"/>
    <xf numFmtId="167" fontId="4" fillId="0" borderId="1" xfId="1" applyNumberFormat="1" applyFont="1" applyFill="1" applyBorder="1" applyAlignment="1">
      <alignment horizontal="center"/>
    </xf>
    <xf numFmtId="0" fontId="4" fillId="0" borderId="1" xfId="1" applyFont="1" applyBorder="1"/>
    <xf numFmtId="166" fontId="7" fillId="3" borderId="1" xfId="1" applyNumberFormat="1" applyFont="1" applyFill="1" applyBorder="1"/>
    <xf numFmtId="168" fontId="4" fillId="0" borderId="0" xfId="1" applyNumberFormat="1" applyFont="1"/>
    <xf numFmtId="164" fontId="4" fillId="0" borderId="1" xfId="1" applyNumberFormat="1" applyFont="1" applyBorder="1"/>
    <xf numFmtId="0" fontId="4" fillId="0" borderId="1" xfId="1" applyFont="1" applyBorder="1" applyAlignment="1">
      <alignment horizontal="center"/>
    </xf>
    <xf numFmtId="0" fontId="4" fillId="0" borderId="0" xfId="1" applyFont="1" applyBorder="1"/>
    <xf numFmtId="0" fontId="6" fillId="0" borderId="0" xfId="1" applyFont="1"/>
    <xf numFmtId="0" fontId="6" fillId="0" borderId="0" xfId="1" applyFont="1" applyBorder="1"/>
    <xf numFmtId="7" fontId="4" fillId="0" borderId="0" xfId="1" applyNumberFormat="1" applyFont="1" applyBorder="1"/>
    <xf numFmtId="164" fontId="4" fillId="0" borderId="0" xfId="1" applyNumberFormat="1" applyFont="1" applyBorder="1"/>
    <xf numFmtId="169" fontId="4" fillId="0" borderId="1" xfId="1" applyNumberFormat="1" applyFont="1" applyBorder="1" applyAlignment="1">
      <alignment horizontal="center"/>
    </xf>
    <xf numFmtId="164" fontId="7" fillId="3" borderId="1" xfId="1" applyNumberFormat="1" applyFont="1" applyFill="1" applyBorder="1" applyAlignment="1">
      <alignment horizontal="center"/>
    </xf>
    <xf numFmtId="164" fontId="7" fillId="4" borderId="1" xfId="1" applyNumberFormat="1" applyFont="1" applyFill="1" applyBorder="1"/>
    <xf numFmtId="0" fontId="8" fillId="0" borderId="0" xfId="1" applyFont="1"/>
    <xf numFmtId="0" fontId="1" fillId="0" borderId="0" xfId="1"/>
    <xf numFmtId="0" fontId="1" fillId="0" borderId="1" xfId="1" applyBorder="1"/>
    <xf numFmtId="0" fontId="9" fillId="0" borderId="1" xfId="1" applyFont="1" applyBorder="1"/>
    <xf numFmtId="0" fontId="9" fillId="0" borderId="1" xfId="1" applyFont="1" applyBorder="1" applyAlignment="1">
      <alignment horizontal="center"/>
    </xf>
    <xf numFmtId="0" fontId="8" fillId="0" borderId="1" xfId="1" applyFont="1" applyBorder="1"/>
    <xf numFmtId="0" fontId="8" fillId="0" borderId="1" xfId="1" applyFont="1" applyBorder="1" applyAlignment="1">
      <alignment horizontal="center"/>
    </xf>
    <xf numFmtId="0" fontId="8" fillId="0" borderId="1" xfId="1" applyFont="1" applyBorder="1" applyAlignment="1">
      <alignment horizontal="right"/>
    </xf>
    <xf numFmtId="165" fontId="11" fillId="0" borderId="1" xfId="1" applyNumberFormat="1" applyFont="1" applyFill="1" applyBorder="1" applyAlignment="1">
      <alignment horizontal="center"/>
    </xf>
    <xf numFmtId="2" fontId="8" fillId="0" borderId="1" xfId="1" applyNumberFormat="1" applyFont="1" applyFill="1" applyBorder="1" applyAlignment="1">
      <alignment horizontal="center"/>
    </xf>
    <xf numFmtId="4" fontId="11" fillId="2" borderId="1" xfId="2" applyNumberFormat="1" applyFont="1" applyFill="1" applyBorder="1" applyAlignment="1">
      <alignment horizontal="center"/>
    </xf>
    <xf numFmtId="0" fontId="1" fillId="0" borderId="1" xfId="1" applyBorder="1" applyAlignment="1">
      <alignment horizontal="right"/>
    </xf>
    <xf numFmtId="2" fontId="8" fillId="5" borderId="1" xfId="1" applyNumberFormat="1" applyFont="1" applyFill="1" applyBorder="1"/>
    <xf numFmtId="0" fontId="9" fillId="0" borderId="1" xfId="1" applyFont="1" applyBorder="1" applyAlignment="1">
      <alignment horizontal="center" wrapText="1"/>
    </xf>
    <xf numFmtId="1" fontId="8" fillId="5" borderId="1" xfId="1" applyNumberFormat="1" applyFont="1" applyFill="1" applyBorder="1" applyAlignment="1">
      <alignment horizontal="center"/>
    </xf>
    <xf numFmtId="0" fontId="9" fillId="0" borderId="1" xfId="1" applyFont="1" applyBorder="1" applyAlignment="1">
      <alignment horizontal="left"/>
    </xf>
    <xf numFmtId="0" fontId="10" fillId="0" borderId="1" xfId="1" applyFont="1" applyBorder="1" applyAlignment="1">
      <alignment horizontal="center"/>
    </xf>
    <xf numFmtId="168" fontId="11" fillId="3" borderId="1" xfId="1" applyNumberFormat="1" applyFont="1" applyFill="1" applyBorder="1" applyAlignment="1">
      <alignment horizontal="center"/>
    </xf>
    <xf numFmtId="0" fontId="4" fillId="0" borderId="0" xfId="1" applyFont="1" applyFill="1" applyBorder="1"/>
    <xf numFmtId="0" fontId="5" fillId="0" borderId="0" xfId="1" applyFont="1" applyFill="1" applyBorder="1"/>
    <xf numFmtId="2" fontId="8" fillId="0" borderId="1" xfId="1" applyNumberFormat="1" applyFont="1" applyFill="1" applyBorder="1" applyAlignment="1">
      <alignment horizontal="right"/>
    </xf>
    <xf numFmtId="4" fontId="4" fillId="6" borderId="1" xfId="1" applyNumberFormat="1" applyFont="1" applyFill="1" applyBorder="1"/>
    <xf numFmtId="0" fontId="6" fillId="0" borderId="1" xfId="1" applyFont="1" applyBorder="1" applyAlignment="1">
      <alignment horizontal="right"/>
    </xf>
    <xf numFmtId="164" fontId="5" fillId="6" borderId="1" xfId="1" applyNumberFormat="1" applyFont="1" applyFill="1" applyBorder="1"/>
    <xf numFmtId="0" fontId="4" fillId="0" borderId="1" xfId="1" applyFont="1" applyBorder="1" applyAlignment="1"/>
    <xf numFmtId="3" fontId="4" fillId="6" borderId="1" xfId="1" applyNumberFormat="1" applyFont="1" applyFill="1" applyBorder="1" applyAlignment="1" applyProtection="1">
      <alignment horizontal="center"/>
      <protection locked="0"/>
    </xf>
    <xf numFmtId="0" fontId="4" fillId="6" borderId="1" xfId="1" applyFont="1" applyFill="1" applyBorder="1" applyAlignment="1">
      <alignment horizontal="center"/>
    </xf>
    <xf numFmtId="0" fontId="4" fillId="0" borderId="0" xfId="1" applyFont="1" applyAlignment="1">
      <alignment horizontal="center"/>
    </xf>
    <xf numFmtId="164" fontId="4" fillId="6" borderId="1" xfId="1" applyNumberFormat="1" applyFont="1" applyFill="1" applyBorder="1"/>
    <xf numFmtId="0" fontId="4" fillId="6" borderId="1" xfId="1" applyFont="1" applyFill="1" applyBorder="1"/>
    <xf numFmtId="168" fontId="4" fillId="6" borderId="1" xfId="1" applyNumberFormat="1" applyFont="1" applyFill="1" applyBorder="1" applyAlignment="1">
      <alignment horizontal="center"/>
    </xf>
    <xf numFmtId="164" fontId="4" fillId="6" borderId="1" xfId="1" applyNumberFormat="1" applyFont="1" applyFill="1" applyBorder="1" applyAlignment="1">
      <alignment horizontal="center"/>
    </xf>
    <xf numFmtId="1" fontId="4" fillId="6" borderId="1" xfId="1" applyNumberFormat="1" applyFont="1" applyFill="1" applyBorder="1"/>
    <xf numFmtId="0" fontId="4" fillId="0" borderId="0" xfId="1" applyFont="1" applyBorder="1" applyAlignment="1"/>
    <xf numFmtId="2" fontId="8" fillId="6" borderId="1" xfId="1" applyNumberFormat="1" applyFont="1" applyFill="1" applyBorder="1" applyAlignment="1">
      <alignment horizontal="center"/>
    </xf>
    <xf numFmtId="1" fontId="8" fillId="6" borderId="1" xfId="1" applyNumberFormat="1" applyFont="1" applyFill="1" applyBorder="1" applyAlignment="1">
      <alignment horizontal="center"/>
    </xf>
    <xf numFmtId="168" fontId="8" fillId="6" borderId="1" xfId="1" applyNumberFormat="1" applyFont="1" applyFill="1" applyBorder="1" applyAlignment="1">
      <alignment horizontal="center"/>
    </xf>
    <xf numFmtId="0" fontId="12" fillId="0" borderId="0" xfId="1" applyFont="1"/>
    <xf numFmtId="0" fontId="13" fillId="0" borderId="0" xfId="1" applyFont="1"/>
    <xf numFmtId="0" fontId="14" fillId="0" borderId="1" xfId="1" applyFont="1" applyBorder="1" applyAlignment="1">
      <alignment horizontal="center"/>
    </xf>
    <xf numFmtId="164" fontId="12" fillId="6" borderId="1" xfId="1" applyNumberFormat="1" applyFont="1" applyFill="1" applyBorder="1" applyAlignment="1">
      <alignment horizontal="center"/>
    </xf>
    <xf numFmtId="0" fontId="12" fillId="6" borderId="1" xfId="1" applyFont="1" applyFill="1" applyBorder="1" applyAlignment="1">
      <alignment horizontal="center"/>
    </xf>
    <xf numFmtId="2" fontId="4" fillId="6" borderId="1" xfId="1" applyNumberFormat="1" applyFont="1" applyFill="1" applyBorder="1" applyAlignment="1">
      <alignment horizontal="center"/>
    </xf>
    <xf numFmtId="4" fontId="4" fillId="6" borderId="1" xfId="1" applyNumberFormat="1" applyFont="1" applyFill="1" applyBorder="1" applyAlignment="1">
      <alignment horizontal="center"/>
    </xf>
    <xf numFmtId="4" fontId="4" fillId="0" borderId="1" xfId="0" applyNumberFormat="1" applyFont="1" applyBorder="1"/>
    <xf numFmtId="0" fontId="15" fillId="0" borderId="0" xfId="1" applyFont="1" applyAlignment="1">
      <alignment horizontal="left"/>
    </xf>
    <xf numFmtId="0" fontId="16" fillId="0" borderId="0" xfId="1" applyFont="1"/>
    <xf numFmtId="0" fontId="17" fillId="0" borderId="0" xfId="1" applyFont="1"/>
    <xf numFmtId="0" fontId="1" fillId="0" borderId="0" xfId="1" applyBorder="1" applyAlignment="1">
      <alignment horizontal="center"/>
    </xf>
    <xf numFmtId="0" fontId="1" fillId="0" borderId="0" xfId="1" applyAlignment="1">
      <alignment horizontal="center"/>
    </xf>
    <xf numFmtId="0" fontId="8" fillId="0" borderId="0" xfId="1" applyFont="1" applyAlignment="1">
      <alignment wrapText="1"/>
    </xf>
    <xf numFmtId="0" fontId="8" fillId="0" borderId="1" xfId="1" applyFont="1" applyBorder="1" applyAlignment="1">
      <alignment horizontal="center" wrapText="1"/>
    </xf>
    <xf numFmtId="0" fontId="8" fillId="0" borderId="0" xfId="1" applyFont="1" applyBorder="1" applyAlignment="1">
      <alignment wrapText="1"/>
    </xf>
    <xf numFmtId="0" fontId="1" fillId="0" borderId="0" xfId="1" applyBorder="1"/>
    <xf numFmtId="2" fontId="8" fillId="0" borderId="0" xfId="1" applyNumberFormat="1" applyFont="1" applyBorder="1" applyAlignment="1">
      <alignment horizontal="center"/>
    </xf>
    <xf numFmtId="2" fontId="19" fillId="0" borderId="1" xfId="1" applyNumberFormat="1" applyFont="1" applyBorder="1" applyAlignment="1">
      <alignment horizontal="center"/>
    </xf>
    <xf numFmtId="0" fontId="8" fillId="0" borderId="0" xfId="1" applyFont="1" applyBorder="1" applyAlignment="1">
      <alignment horizontal="center"/>
    </xf>
    <xf numFmtId="0" fontId="20" fillId="0" borderId="1" xfId="1" applyFont="1" applyBorder="1"/>
    <xf numFmtId="0" fontId="20" fillId="0" borderId="0" xfId="1" applyFont="1" applyBorder="1" applyAlignment="1">
      <alignment horizontal="center"/>
    </xf>
    <xf numFmtId="0" fontId="20" fillId="0" borderId="0" xfId="1" applyFont="1"/>
    <xf numFmtId="10" fontId="11" fillId="0" borderId="1" xfId="3" applyNumberFormat="1" applyFont="1" applyBorder="1" applyAlignment="1">
      <alignment horizontal="center"/>
    </xf>
    <xf numFmtId="0" fontId="8" fillId="6" borderId="1" xfId="1" applyFont="1" applyFill="1" applyBorder="1" applyAlignment="1">
      <alignment horizontal="center" wrapText="1"/>
    </xf>
    <xf numFmtId="0" fontId="8" fillId="6" borderId="1" xfId="1" applyFont="1" applyFill="1" applyBorder="1" applyAlignment="1">
      <alignment horizontal="center"/>
    </xf>
    <xf numFmtId="2" fontId="22" fillId="0" borderId="1" xfId="1" applyNumberFormat="1" applyFont="1" applyBorder="1"/>
    <xf numFmtId="0" fontId="23" fillId="0" borderId="1" xfId="1" applyFont="1" applyBorder="1" applyAlignment="1">
      <alignment horizontal="center" wrapText="1"/>
    </xf>
    <xf numFmtId="2" fontId="24" fillId="0" borderId="1" xfId="1" applyNumberFormat="1" applyFont="1" applyBorder="1"/>
    <xf numFmtId="2" fontId="24" fillId="0" borderId="1" xfId="1" applyNumberFormat="1" applyFont="1" applyBorder="1" applyAlignment="1">
      <alignment horizontal="center" wrapText="1"/>
    </xf>
    <xf numFmtId="0" fontId="26" fillId="0" borderId="1" xfId="1" applyFont="1" applyBorder="1" applyAlignment="1">
      <alignment horizontal="center" wrapText="1"/>
    </xf>
    <xf numFmtId="2" fontId="27" fillId="0" borderId="1" xfId="1" applyNumberFormat="1" applyFont="1" applyBorder="1"/>
    <xf numFmtId="2" fontId="27" fillId="0" borderId="1" xfId="1" applyNumberFormat="1" applyFont="1" applyBorder="1" applyAlignment="1">
      <alignment horizontal="center"/>
    </xf>
    <xf numFmtId="0" fontId="25" fillId="0" borderId="1" xfId="1" applyFont="1" applyBorder="1" applyAlignment="1">
      <alignment horizontal="center" wrapText="1"/>
    </xf>
    <xf numFmtId="2" fontId="22" fillId="0" borderId="1" xfId="1" applyNumberFormat="1" applyFont="1" applyBorder="1" applyAlignment="1">
      <alignment horizontal="center"/>
    </xf>
    <xf numFmtId="0" fontId="18" fillId="0" borderId="0" xfId="1" applyFont="1" applyFill="1" applyBorder="1" applyAlignment="1">
      <alignment horizontal="center"/>
    </xf>
    <xf numFmtId="0" fontId="1" fillId="0" borderId="0" xfId="1" applyFill="1"/>
    <xf numFmtId="0" fontId="16" fillId="0" borderId="0" xfId="1" applyFont="1" applyFill="1"/>
    <xf numFmtId="0" fontId="17" fillId="0" borderId="0" xfId="1" applyFont="1" applyFill="1"/>
    <xf numFmtId="0" fontId="1" fillId="0" borderId="0" xfId="1" applyFill="1" applyBorder="1" applyAlignment="1">
      <alignment horizontal="center"/>
    </xf>
    <xf numFmtId="2" fontId="8" fillId="6" borderId="1" xfId="1" applyNumberFormat="1" applyFont="1" applyFill="1" applyBorder="1" applyAlignment="1">
      <alignment horizontal="center" wrapText="1"/>
    </xf>
    <xf numFmtId="2" fontId="8" fillId="0" borderId="1" xfId="1" applyNumberFormat="1" applyFont="1" applyBorder="1" applyAlignment="1">
      <alignment horizontal="center" wrapText="1"/>
    </xf>
    <xf numFmtId="0" fontId="28" fillId="0" borderId="1" xfId="1" applyFont="1" applyBorder="1" applyAlignment="1">
      <alignment horizontal="left"/>
    </xf>
    <xf numFmtId="0" fontId="28" fillId="0" borderId="1" xfId="1" applyFont="1" applyBorder="1" applyAlignment="1">
      <alignment horizontal="center"/>
    </xf>
    <xf numFmtId="0" fontId="18" fillId="0" borderId="1" xfId="1" applyFont="1" applyFill="1" applyBorder="1" applyAlignment="1">
      <alignment horizontal="center"/>
    </xf>
    <xf numFmtId="0" fontId="28" fillId="0" borderId="1" xfId="1" applyFont="1" applyFill="1" applyBorder="1" applyAlignment="1">
      <alignment horizontal="center"/>
    </xf>
    <xf numFmtId="0" fontId="21" fillId="6" borderId="1" xfId="1" applyFont="1" applyFill="1" applyBorder="1" applyAlignment="1">
      <alignment horizontal="center"/>
    </xf>
    <xf numFmtId="10" fontId="11" fillId="4" borderId="1" xfId="3" applyNumberFormat="1" applyFont="1" applyFill="1" applyBorder="1" applyAlignment="1">
      <alignment horizontal="center"/>
    </xf>
    <xf numFmtId="165" fontId="21" fillId="6" borderId="1" xfId="1" applyNumberFormat="1" applyFont="1" applyFill="1" applyBorder="1" applyAlignment="1">
      <alignment horizontal="center"/>
    </xf>
    <xf numFmtId="165" fontId="18" fillId="0" borderId="1" xfId="1" applyNumberFormat="1" applyFont="1" applyFill="1" applyBorder="1" applyAlignment="1">
      <alignment horizontal="center"/>
    </xf>
    <xf numFmtId="0" fontId="1" fillId="0" borderId="0" xfId="1" applyFont="1" applyBorder="1" applyAlignment="1">
      <alignment horizontal="center"/>
    </xf>
    <xf numFmtId="0" fontId="29" fillId="0" borderId="0" xfId="1" applyFont="1" applyAlignment="1">
      <alignment horizontal="left"/>
    </xf>
    <xf numFmtId="0" fontId="30" fillId="0" borderId="0" xfId="1" applyFont="1" applyAlignment="1">
      <alignment horizontal="left"/>
    </xf>
    <xf numFmtId="0" fontId="30" fillId="0" borderId="0" xfId="1" applyFont="1" applyFill="1" applyBorder="1" applyAlignment="1">
      <alignment horizontal="left"/>
    </xf>
    <xf numFmtId="0" fontId="4" fillId="0" borderId="2" xfId="1" applyFont="1" applyBorder="1" applyAlignment="1"/>
    <xf numFmtId="0" fontId="0" fillId="0" borderId="3" xfId="0" applyBorder="1" applyAlignment="1"/>
    <xf numFmtId="0" fontId="0" fillId="0" borderId="4" xfId="0" applyBorder="1" applyAlignment="1"/>
    <xf numFmtId="4" fontId="4" fillId="0" borderId="5" xfId="1" applyNumberFormat="1" applyFont="1" applyBorder="1" applyAlignment="1"/>
    <xf numFmtId="0" fontId="0" fillId="0" borderId="0" xfId="0" applyAlignment="1"/>
    <xf numFmtId="7" fontId="4" fillId="0" borderId="5" xfId="1" applyNumberFormat="1" applyFont="1" applyBorder="1" applyAlignment="1"/>
  </cellXfs>
  <cellStyles count="4">
    <cellStyle name="Currency 2" xfId="2"/>
    <cellStyle name="Normal" xfId="0" builtinId="0"/>
    <cellStyle name="Normal 2" xfId="1"/>
    <cellStyle name="Percent 2" xfId="3"/>
  </cellStyles>
  <dxfs count="3">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Linear Demand Function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solid"/>
              </a:ln>
              <a:effectLst/>
            </c:spPr>
            <c:trendlineType val="linear"/>
            <c:dispRSqr val="0"/>
            <c:dispEq val="1"/>
            <c:trendlineLbl>
              <c:layout>
                <c:manualLayout>
                  <c:x val="-0.25054133858267719"/>
                  <c:y val="9.7532079323417911E-2"/>
                </c:manualLayout>
              </c:layout>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r>
                      <a:rPr lang="en-US" sz="1200" b="1" baseline="0">
                        <a:solidFill>
                          <a:srgbClr val="FF0000"/>
                        </a:solidFill>
                      </a:rPr>
                      <a:t>y = </a:t>
                    </a:r>
                    <a:r>
                      <a:rPr lang="en-US" sz="1200" b="1" i="0" baseline="0">
                        <a:solidFill>
                          <a:srgbClr val="FF0000"/>
                        </a:solidFill>
                        <a:effectLst/>
                      </a:rPr>
                      <a:t>1,100</a:t>
                    </a:r>
                    <a:r>
                      <a:rPr lang="en-US" sz="1200" b="1" baseline="0">
                        <a:solidFill>
                          <a:srgbClr val="FF0000"/>
                        </a:solidFill>
                      </a:rPr>
                      <a:t>-10x </a:t>
                    </a:r>
                    <a:endParaRPr lang="en-US" sz="1200" b="1">
                      <a:solidFill>
                        <a:srgbClr val="FF0000"/>
                      </a:solidFill>
                    </a:endParaRPr>
                  </a:p>
                </c:rich>
              </c:tx>
              <c:numFmt formatCode="#,##0.00" sourceLinked="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endParaRPr lang="en-US"/>
                </a:p>
              </c:txPr>
            </c:trendlineLbl>
          </c:trendline>
          <c:xVal>
            <c:numRef>
              <c:f>Madison_demand!$B$5:$B$6</c:f>
              <c:numCache>
                <c:formatCode>"$"#,##0;\-"$"#,##0</c:formatCode>
                <c:ptCount val="2"/>
                <c:pt idx="0">
                  <c:v>70</c:v>
                </c:pt>
                <c:pt idx="1">
                  <c:v>80</c:v>
                </c:pt>
              </c:numCache>
            </c:numRef>
          </c:xVal>
          <c:yVal>
            <c:numRef>
              <c:f>Madison_demand!$C$5:$C$6</c:f>
              <c:numCache>
                <c:formatCode>General</c:formatCode>
                <c:ptCount val="2"/>
                <c:pt idx="0">
                  <c:v>400</c:v>
                </c:pt>
                <c:pt idx="1">
                  <c:v>300</c:v>
                </c:pt>
              </c:numCache>
            </c:numRef>
          </c:yVal>
          <c:smooth val="0"/>
          <c:extLst>
            <c:ext xmlns:c16="http://schemas.microsoft.com/office/drawing/2014/chart" uri="{C3380CC4-5D6E-409C-BE32-E72D297353CC}">
              <c16:uniqueId val="{00000001-37C9-4C10-8B75-1FC6C61DC271}"/>
            </c:ext>
          </c:extLst>
        </c:ser>
        <c:dLbls>
          <c:showLegendKey val="0"/>
          <c:showVal val="0"/>
          <c:showCatName val="0"/>
          <c:showSerName val="0"/>
          <c:showPercent val="0"/>
          <c:showBubbleSize val="0"/>
        </c:dLbls>
        <c:axId val="611698648"/>
        <c:axId val="611702568"/>
      </c:scatterChart>
      <c:valAx>
        <c:axId val="6116986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702568"/>
        <c:crosses val="autoZero"/>
        <c:crossBetween val="midCat"/>
      </c:valAx>
      <c:valAx>
        <c:axId val="611702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6986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Constant Elasticity Demand Function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Madison_demand!$C$4</c:f>
              <c:strCache>
                <c:ptCount val="1"/>
                <c:pt idx="0">
                  <c:v>Demand</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cmpd="sng">
                <a:solidFill>
                  <a:srgbClr val="FF0000"/>
                </a:solidFill>
                <a:prstDash val="solid"/>
              </a:ln>
              <a:effectLst/>
            </c:spPr>
            <c:trendlineType val="power"/>
            <c:dispRSqr val="0"/>
            <c:dispEq val="1"/>
            <c:trendlineLbl>
              <c:layout>
                <c:manualLayout>
                  <c:x val="-0.10809689413823272"/>
                  <c:y val="9.9520809898762649E-2"/>
                </c:manualLayout>
              </c:layout>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baseline="0">
                        <a:solidFill>
                          <a:srgbClr val="FF0000"/>
                        </a:solidFill>
                      </a:rPr>
                      <a:t>y = 3,777,177.55x</a:t>
                    </a:r>
                    <a:r>
                      <a:rPr lang="en-US" sz="1200" b="1" baseline="30000">
                        <a:solidFill>
                          <a:srgbClr val="FF0000"/>
                        </a:solidFill>
                      </a:rPr>
                      <a:t>-2.15</a:t>
                    </a:r>
                    <a:endParaRPr lang="en-US" sz="1200" b="1">
                      <a:solidFill>
                        <a:srgbClr val="FF0000"/>
                      </a:solidFill>
                    </a:endParaRPr>
                  </a:p>
                </c:rich>
              </c:tx>
              <c:numFmt formatCode="#,##0.00"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rendlineLbl>
          </c:trendline>
          <c:xVal>
            <c:numRef>
              <c:f>Madison_demand!$B$5:$B$6</c:f>
              <c:numCache>
                <c:formatCode>"$"#,##0;\-"$"#,##0</c:formatCode>
                <c:ptCount val="2"/>
                <c:pt idx="0">
                  <c:v>70</c:v>
                </c:pt>
                <c:pt idx="1">
                  <c:v>80</c:v>
                </c:pt>
              </c:numCache>
            </c:numRef>
          </c:xVal>
          <c:yVal>
            <c:numRef>
              <c:f>Madison_demand!$C$5:$C$6</c:f>
              <c:numCache>
                <c:formatCode>General</c:formatCode>
                <c:ptCount val="2"/>
                <c:pt idx="0">
                  <c:v>400</c:v>
                </c:pt>
                <c:pt idx="1">
                  <c:v>300</c:v>
                </c:pt>
              </c:numCache>
            </c:numRef>
          </c:yVal>
          <c:smooth val="0"/>
          <c:extLst>
            <c:ext xmlns:c16="http://schemas.microsoft.com/office/drawing/2014/chart" uri="{C3380CC4-5D6E-409C-BE32-E72D297353CC}">
              <c16:uniqueId val="{00000000-0726-4999-B029-2593E57B45F8}"/>
            </c:ext>
          </c:extLst>
        </c:ser>
        <c:dLbls>
          <c:showLegendKey val="0"/>
          <c:showVal val="0"/>
          <c:showCatName val="0"/>
          <c:showSerName val="0"/>
          <c:showPercent val="0"/>
          <c:showBubbleSize val="0"/>
        </c:dLbls>
        <c:axId val="491588352"/>
        <c:axId val="491590976"/>
      </c:scatterChart>
      <c:valAx>
        <c:axId val="4915883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590976"/>
        <c:crosses val="autoZero"/>
        <c:crossBetween val="midCat"/>
      </c:valAx>
      <c:valAx>
        <c:axId val="491590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5883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Profit versus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Madison_linear!$A$16:$A$27</c:f>
              <c:numCache>
                <c:formatCode>"$"#,##0;\-"$"#,##0</c:formatCode>
                <c:ptCount val="12"/>
                <c:pt idx="0">
                  <c:v>40</c:v>
                </c:pt>
                <c:pt idx="1">
                  <c:v>45</c:v>
                </c:pt>
                <c:pt idx="2">
                  <c:v>50</c:v>
                </c:pt>
                <c:pt idx="3">
                  <c:v>55</c:v>
                </c:pt>
                <c:pt idx="4">
                  <c:v>60</c:v>
                </c:pt>
                <c:pt idx="5">
                  <c:v>65</c:v>
                </c:pt>
                <c:pt idx="6">
                  <c:v>70</c:v>
                </c:pt>
                <c:pt idx="7">
                  <c:v>75</c:v>
                </c:pt>
                <c:pt idx="8">
                  <c:v>80</c:v>
                </c:pt>
                <c:pt idx="9">
                  <c:v>85</c:v>
                </c:pt>
                <c:pt idx="10">
                  <c:v>90</c:v>
                </c:pt>
                <c:pt idx="11">
                  <c:v>95</c:v>
                </c:pt>
              </c:numCache>
            </c:numRef>
          </c:xVal>
          <c:yVal>
            <c:numRef>
              <c:f>Madison_linear!$B$16:$B$27</c:f>
              <c:numCache>
                <c:formatCode>"$"#,##0</c:formatCode>
                <c:ptCount val="12"/>
                <c:pt idx="0">
                  <c:v>-7000</c:v>
                </c:pt>
                <c:pt idx="1">
                  <c:v>-3250</c:v>
                </c:pt>
                <c:pt idx="2">
                  <c:v>0</c:v>
                </c:pt>
                <c:pt idx="3">
                  <c:v>2750</c:v>
                </c:pt>
                <c:pt idx="4">
                  <c:v>5000</c:v>
                </c:pt>
                <c:pt idx="5">
                  <c:v>6750</c:v>
                </c:pt>
                <c:pt idx="6">
                  <c:v>8000</c:v>
                </c:pt>
                <c:pt idx="7">
                  <c:v>8750</c:v>
                </c:pt>
                <c:pt idx="8">
                  <c:v>9000</c:v>
                </c:pt>
                <c:pt idx="9">
                  <c:v>8750</c:v>
                </c:pt>
                <c:pt idx="10">
                  <c:v>8000</c:v>
                </c:pt>
                <c:pt idx="11">
                  <c:v>6750</c:v>
                </c:pt>
              </c:numCache>
            </c:numRef>
          </c:yVal>
          <c:smooth val="0"/>
          <c:extLst>
            <c:ext xmlns:c16="http://schemas.microsoft.com/office/drawing/2014/chart" uri="{C3380CC4-5D6E-409C-BE32-E72D297353CC}">
              <c16:uniqueId val="{00000000-8E7F-441C-BEBD-64C0E8E05B3F}"/>
            </c:ext>
          </c:extLst>
        </c:ser>
        <c:dLbls>
          <c:showLegendKey val="0"/>
          <c:showVal val="0"/>
          <c:showCatName val="0"/>
          <c:showSerName val="0"/>
          <c:showPercent val="0"/>
          <c:showBubbleSize val="0"/>
        </c:dLbls>
        <c:axId val="668349200"/>
        <c:axId val="720299240"/>
      </c:scatterChart>
      <c:valAx>
        <c:axId val="668349200"/>
        <c:scaling>
          <c:orientation val="minMax"/>
          <c:min val="5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299240"/>
        <c:crosses val="autoZero"/>
        <c:crossBetween val="midCat"/>
      </c:valAx>
      <c:valAx>
        <c:axId val="72029924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3492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versus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Madison_constant_elasticity!$A$16:$A$27</c:f>
              <c:numCache>
                <c:formatCode>"$"#,##0;\-"$"#,##0</c:formatCode>
                <c:ptCount val="12"/>
                <c:pt idx="0">
                  <c:v>55</c:v>
                </c:pt>
                <c:pt idx="1">
                  <c:v>60</c:v>
                </c:pt>
                <c:pt idx="2">
                  <c:v>65</c:v>
                </c:pt>
                <c:pt idx="3">
                  <c:v>70</c:v>
                </c:pt>
                <c:pt idx="4">
                  <c:v>75</c:v>
                </c:pt>
                <c:pt idx="5">
                  <c:v>80</c:v>
                </c:pt>
                <c:pt idx="6">
                  <c:v>85</c:v>
                </c:pt>
                <c:pt idx="7">
                  <c:v>90</c:v>
                </c:pt>
                <c:pt idx="8">
                  <c:v>95</c:v>
                </c:pt>
                <c:pt idx="9">
                  <c:v>100</c:v>
                </c:pt>
                <c:pt idx="10">
                  <c:v>105</c:v>
                </c:pt>
                <c:pt idx="11">
                  <c:v>110</c:v>
                </c:pt>
              </c:numCache>
            </c:numRef>
          </c:xVal>
          <c:yVal>
            <c:numRef>
              <c:f>Madison_constant_elasticity!$B$16:$B$27</c:f>
              <c:numCache>
                <c:formatCode>"$"#,##0;\-"$"#,##0</c:formatCode>
                <c:ptCount val="12"/>
                <c:pt idx="0">
                  <c:v>3422.6116294609583</c:v>
                </c:pt>
                <c:pt idx="1">
                  <c:v>5677.304805421787</c:v>
                </c:pt>
                <c:pt idx="2">
                  <c:v>7169.6002551806023</c:v>
                </c:pt>
                <c:pt idx="3">
                  <c:v>8151.4826663873919</c:v>
                </c:pt>
                <c:pt idx="4">
                  <c:v>8784.6748638657482</c:v>
                </c:pt>
                <c:pt idx="5">
                  <c:v>9175.8262733672072</c:v>
                </c:pt>
                <c:pt idx="6">
                  <c:v>9396.9032156222165</c:v>
                </c:pt>
                <c:pt idx="7">
                  <c:v>9497.4276923829566</c:v>
                </c:pt>
                <c:pt idx="8">
                  <c:v>9512.0508251854699</c:v>
                </c:pt>
                <c:pt idx="9">
                  <c:v>9465.3658360176905</c:v>
                </c:pt>
                <c:pt idx="10">
                  <c:v>9375.0392846370014</c:v>
                </c:pt>
                <c:pt idx="11">
                  <c:v>9253.8909431666743</c:v>
                </c:pt>
              </c:numCache>
            </c:numRef>
          </c:yVal>
          <c:smooth val="0"/>
          <c:extLst>
            <c:ext xmlns:c16="http://schemas.microsoft.com/office/drawing/2014/chart" uri="{C3380CC4-5D6E-409C-BE32-E72D297353CC}">
              <c16:uniqueId val="{00000000-4D55-40AD-A1D8-A250F91D440E}"/>
            </c:ext>
          </c:extLst>
        </c:ser>
        <c:dLbls>
          <c:showLegendKey val="0"/>
          <c:showVal val="0"/>
          <c:showCatName val="0"/>
          <c:showSerName val="0"/>
          <c:showPercent val="0"/>
          <c:showBubbleSize val="0"/>
        </c:dLbls>
        <c:axId val="840940648"/>
        <c:axId val="840939864"/>
      </c:scatterChart>
      <c:valAx>
        <c:axId val="840940648"/>
        <c:scaling>
          <c:orientation val="minMax"/>
          <c:min val="5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939864"/>
        <c:crosses val="autoZero"/>
        <c:crossBetween val="midCat"/>
      </c:valAx>
      <c:valAx>
        <c:axId val="840939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9406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Demand Function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Sullivans_demand!$C$3</c:f>
              <c:strCache>
                <c:ptCount val="1"/>
                <c:pt idx="0">
                  <c:v>Demand</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solid"/>
              </a:ln>
              <a:effectLst/>
            </c:spPr>
            <c:trendlineType val="power"/>
            <c:dispRSqr val="0"/>
            <c:dispEq val="1"/>
            <c:trendlineLbl>
              <c:layout>
                <c:manualLayout>
                  <c:x val="-0.19943646750038599"/>
                  <c:y val="4.1788485678420563E-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100" b="1" baseline="0">
                        <a:solidFill>
                          <a:srgbClr val="FF0000"/>
                        </a:solidFill>
                      </a:rPr>
                      <a:t>y = 501,534,450.87x</a:t>
                    </a:r>
                    <a:r>
                      <a:rPr lang="en-US" sz="1100" b="1" baseline="30000">
                        <a:solidFill>
                          <a:srgbClr val="FF0000"/>
                        </a:solidFill>
                      </a:rPr>
                      <a:t>-2.45</a:t>
                    </a:r>
                    <a:endParaRPr lang="en-US" sz="1100" b="1">
                      <a:solidFill>
                        <a:srgbClr val="FF0000"/>
                      </a:solidFill>
                    </a:endParaRPr>
                  </a:p>
                </c:rich>
              </c:tx>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Sullivans_demand!$B$4:$B$23</c:f>
              <c:numCache>
                <c:formatCode>"$"#,##0.00</c:formatCode>
                <c:ptCount val="20"/>
                <c:pt idx="0">
                  <c:v>360</c:v>
                </c:pt>
                <c:pt idx="1">
                  <c:v>340</c:v>
                </c:pt>
                <c:pt idx="2">
                  <c:v>380</c:v>
                </c:pt>
                <c:pt idx="3">
                  <c:v>410</c:v>
                </c:pt>
                <c:pt idx="4">
                  <c:v>320</c:v>
                </c:pt>
                <c:pt idx="5">
                  <c:v>350</c:v>
                </c:pt>
                <c:pt idx="6">
                  <c:v>400</c:v>
                </c:pt>
                <c:pt idx="7">
                  <c:v>370</c:v>
                </c:pt>
                <c:pt idx="8">
                  <c:v>340</c:v>
                </c:pt>
                <c:pt idx="9">
                  <c:v>450</c:v>
                </c:pt>
                <c:pt idx="10">
                  <c:v>400</c:v>
                </c:pt>
                <c:pt idx="11">
                  <c:v>380</c:v>
                </c:pt>
                <c:pt idx="12">
                  <c:v>370</c:v>
                </c:pt>
                <c:pt idx="13">
                  <c:v>315</c:v>
                </c:pt>
                <c:pt idx="14">
                  <c:v>340</c:v>
                </c:pt>
                <c:pt idx="15">
                  <c:v>325</c:v>
                </c:pt>
                <c:pt idx="16">
                  <c:v>370</c:v>
                </c:pt>
                <c:pt idx="17">
                  <c:v>380</c:v>
                </c:pt>
                <c:pt idx="18">
                  <c:v>400</c:v>
                </c:pt>
                <c:pt idx="19">
                  <c:v>385</c:v>
                </c:pt>
              </c:numCache>
            </c:numRef>
          </c:xVal>
          <c:yVal>
            <c:numRef>
              <c:f>Sullivans_demand!$C$4:$C$23</c:f>
              <c:numCache>
                <c:formatCode>General</c:formatCode>
                <c:ptCount val="20"/>
                <c:pt idx="0">
                  <c:v>284</c:v>
                </c:pt>
                <c:pt idx="1">
                  <c:v>320</c:v>
                </c:pt>
                <c:pt idx="2">
                  <c:v>251</c:v>
                </c:pt>
                <c:pt idx="3">
                  <c:v>199</c:v>
                </c:pt>
                <c:pt idx="4">
                  <c:v>376</c:v>
                </c:pt>
                <c:pt idx="5">
                  <c:v>298</c:v>
                </c:pt>
                <c:pt idx="6">
                  <c:v>217</c:v>
                </c:pt>
                <c:pt idx="7">
                  <c:v>256</c:v>
                </c:pt>
                <c:pt idx="8">
                  <c:v>320</c:v>
                </c:pt>
                <c:pt idx="9">
                  <c:v>168</c:v>
                </c:pt>
                <c:pt idx="10">
                  <c:v>214</c:v>
                </c:pt>
                <c:pt idx="11">
                  <c:v>243</c:v>
                </c:pt>
                <c:pt idx="12">
                  <c:v>269</c:v>
                </c:pt>
                <c:pt idx="13">
                  <c:v>385</c:v>
                </c:pt>
                <c:pt idx="14">
                  <c:v>328</c:v>
                </c:pt>
                <c:pt idx="15">
                  <c:v>357</c:v>
                </c:pt>
                <c:pt idx="16">
                  <c:v>266</c:v>
                </c:pt>
                <c:pt idx="17">
                  <c:v>236</c:v>
                </c:pt>
                <c:pt idx="18">
                  <c:v>209</c:v>
                </c:pt>
                <c:pt idx="19">
                  <c:v>232</c:v>
                </c:pt>
              </c:numCache>
            </c:numRef>
          </c:yVal>
          <c:smooth val="0"/>
          <c:extLst>
            <c:ext xmlns:c16="http://schemas.microsoft.com/office/drawing/2014/chart" uri="{C3380CC4-5D6E-409C-BE32-E72D297353CC}">
              <c16:uniqueId val="{00000000-9E51-45D6-85AA-5D8FBC8EC84E}"/>
            </c:ext>
          </c:extLst>
        </c:ser>
        <c:dLbls>
          <c:showLegendKey val="0"/>
          <c:showVal val="0"/>
          <c:showCatName val="0"/>
          <c:showSerName val="0"/>
          <c:showPercent val="0"/>
          <c:showBubbleSize val="0"/>
        </c:dLbls>
        <c:axId val="698341008"/>
        <c:axId val="698339696"/>
      </c:scatterChart>
      <c:valAx>
        <c:axId val="698341008"/>
        <c:scaling>
          <c:orientation val="minMax"/>
          <c:min val="3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339696"/>
        <c:crosses val="autoZero"/>
        <c:crossBetween val="midCat"/>
      </c:valAx>
      <c:valAx>
        <c:axId val="698339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3410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versus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Sullivans_profit!$A$21:$A$36</c:f>
              <c:numCache>
                <c:formatCode>"$"#,##0</c:formatCode>
                <c:ptCount val="16"/>
                <c:pt idx="0">
                  <c:v>300</c:v>
                </c:pt>
                <c:pt idx="1">
                  <c:v>310</c:v>
                </c:pt>
                <c:pt idx="2">
                  <c:v>320</c:v>
                </c:pt>
                <c:pt idx="3">
                  <c:v>330</c:v>
                </c:pt>
                <c:pt idx="4">
                  <c:v>340</c:v>
                </c:pt>
                <c:pt idx="5">
                  <c:v>350</c:v>
                </c:pt>
                <c:pt idx="6">
                  <c:v>360</c:v>
                </c:pt>
                <c:pt idx="7">
                  <c:v>370</c:v>
                </c:pt>
                <c:pt idx="8">
                  <c:v>380</c:v>
                </c:pt>
                <c:pt idx="9">
                  <c:v>390</c:v>
                </c:pt>
                <c:pt idx="10">
                  <c:v>400</c:v>
                </c:pt>
                <c:pt idx="11">
                  <c:v>410</c:v>
                </c:pt>
                <c:pt idx="12">
                  <c:v>420</c:v>
                </c:pt>
                <c:pt idx="13">
                  <c:v>430</c:v>
                </c:pt>
                <c:pt idx="14">
                  <c:v>440</c:v>
                </c:pt>
                <c:pt idx="15">
                  <c:v>450</c:v>
                </c:pt>
              </c:numCache>
            </c:numRef>
          </c:xVal>
          <c:yVal>
            <c:numRef>
              <c:f>Sullivans_profit!$B$21:$B$36</c:f>
              <c:numCache>
                <c:formatCode>"$"#,##0;\-"$"#,##0</c:formatCode>
                <c:ptCount val="16"/>
                <c:pt idx="0">
                  <c:v>22465.340209065009</c:v>
                </c:pt>
                <c:pt idx="1">
                  <c:v>24679.970595250572</c:v>
                </c:pt>
                <c:pt idx="2">
                  <c:v>26486.302215958789</c:v>
                </c:pt>
                <c:pt idx="3">
                  <c:v>27950.885190208566</c:v>
                </c:pt>
                <c:pt idx="4">
                  <c:v>29128.569463150361</c:v>
                </c:pt>
                <c:pt idx="5">
                  <c:v>30064.77286820671</c:v>
                </c:pt>
                <c:pt idx="6">
                  <c:v>30797.26613746407</c:v>
                </c:pt>
                <c:pt idx="7">
                  <c:v>31357.586952337537</c:v>
                </c:pt>
                <c:pt idx="8">
                  <c:v>31772.167031182755</c:v>
                </c:pt>
                <c:pt idx="9">
                  <c:v>32063.235701817495</c:v>
                </c:pt>
                <c:pt idx="10">
                  <c:v>32249.548247384737</c:v>
                </c:pt>
                <c:pt idx="11">
                  <c:v>32346.976038745801</c:v>
                </c:pt>
                <c:pt idx="12">
                  <c:v>32368.987015517985</c:v>
                </c:pt>
                <c:pt idx="13">
                  <c:v>32327.038697229455</c:v>
                </c:pt>
                <c:pt idx="14">
                  <c:v>32230.90105520131</c:v>
                </c:pt>
                <c:pt idx="15">
                  <c:v>32088.922863633277</c:v>
                </c:pt>
              </c:numCache>
            </c:numRef>
          </c:yVal>
          <c:smooth val="0"/>
          <c:extLst>
            <c:ext xmlns:c16="http://schemas.microsoft.com/office/drawing/2014/chart" uri="{C3380CC4-5D6E-409C-BE32-E72D297353CC}">
              <c16:uniqueId val="{00000000-4310-4212-A05E-FF4C872A6922}"/>
            </c:ext>
          </c:extLst>
        </c:ser>
        <c:dLbls>
          <c:showLegendKey val="0"/>
          <c:showVal val="0"/>
          <c:showCatName val="0"/>
          <c:showSerName val="0"/>
          <c:showPercent val="0"/>
          <c:showBubbleSize val="0"/>
        </c:dLbls>
        <c:axId val="544031144"/>
        <c:axId val="394216000"/>
      </c:scatterChart>
      <c:valAx>
        <c:axId val="544031144"/>
        <c:scaling>
          <c:orientation val="minMax"/>
          <c:max val="450"/>
          <c:min val="3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216000"/>
        <c:crosses val="autoZero"/>
        <c:crossBetween val="midCat"/>
        <c:majorUnit val="10"/>
      </c:valAx>
      <c:valAx>
        <c:axId val="394216000"/>
        <c:scaling>
          <c:orientation val="minMax"/>
          <c:max val="33000"/>
          <c:min val="22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031144"/>
        <c:crosses val="autoZero"/>
        <c:crossBetween val="midCat"/>
        <c:majorUnit val="1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WMA_initial!$D$16</c:f>
              <c:strCache>
                <c:ptCount val="1"/>
                <c:pt idx="0">
                  <c:v>Sales (in $Mln)</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cat>
            <c:multiLvlStrRef>
              <c:f>WMA_initial!$A$17:$B$40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WMA_initial!$D$17:$D$40</c:f>
              <c:numCache>
                <c:formatCode>0.00</c:formatCode>
                <c:ptCount val="24"/>
                <c:pt idx="0">
                  <c:v>140.11000000000001</c:v>
                </c:pt>
                <c:pt idx="1">
                  <c:v>142.042</c:v>
                </c:pt>
                <c:pt idx="2">
                  <c:v>142.434</c:v>
                </c:pt>
                <c:pt idx="3">
                  <c:v>138.875</c:v>
                </c:pt>
                <c:pt idx="4">
                  <c:v>145.4</c:v>
                </c:pt>
                <c:pt idx="5">
                  <c:v>148.92699999999999</c:v>
                </c:pt>
                <c:pt idx="6">
                  <c:v>140.44299999999998</c:v>
                </c:pt>
                <c:pt idx="7">
                  <c:v>146.71200000000002</c:v>
                </c:pt>
                <c:pt idx="8">
                  <c:v>148.37200000000001</c:v>
                </c:pt>
                <c:pt idx="9">
                  <c:v>143.88800000000001</c:v>
                </c:pt>
                <c:pt idx="10">
                  <c:v>149.00799999999998</c:v>
                </c:pt>
                <c:pt idx="11">
                  <c:v>147.398</c:v>
                </c:pt>
                <c:pt idx="12">
                  <c:v>141.018</c:v>
                </c:pt>
                <c:pt idx="13">
                  <c:v>138.16800000000001</c:v>
                </c:pt>
                <c:pt idx="14">
                  <c:v>142.12100000000001</c:v>
                </c:pt>
                <c:pt idx="15">
                  <c:v>143.35900000000001</c:v>
                </c:pt>
                <c:pt idx="16">
                  <c:v>137.89500000000001</c:v>
                </c:pt>
                <c:pt idx="17">
                  <c:v>137.36099999999999</c:v>
                </c:pt>
                <c:pt idx="18">
                  <c:v>144.75899999999999</c:v>
                </c:pt>
                <c:pt idx="19">
                  <c:v>146.76400000000001</c:v>
                </c:pt>
                <c:pt idx="20">
                  <c:v>144.95099999999999</c:v>
                </c:pt>
                <c:pt idx="21">
                  <c:v>139.86700000000002</c:v>
                </c:pt>
                <c:pt idx="22">
                  <c:v>146.61500000000001</c:v>
                </c:pt>
                <c:pt idx="23">
                  <c:v>147.30600000000001</c:v>
                </c:pt>
              </c:numCache>
            </c:numRef>
          </c:val>
          <c:smooth val="0"/>
          <c:extLst>
            <c:ext xmlns:c16="http://schemas.microsoft.com/office/drawing/2014/chart" uri="{C3380CC4-5D6E-409C-BE32-E72D297353CC}">
              <c16:uniqueId val="{00000001-EE79-4515-99D0-A4AF55694A30}"/>
            </c:ext>
          </c:extLst>
        </c:ser>
        <c:dLbls>
          <c:showLegendKey val="0"/>
          <c:showVal val="0"/>
          <c:showCatName val="0"/>
          <c:showSerName val="0"/>
          <c:showPercent val="0"/>
          <c:showBubbleSize val="0"/>
        </c:dLbls>
        <c:marker val="1"/>
        <c:smooth val="0"/>
        <c:axId val="739550408"/>
        <c:axId val="739556640"/>
      </c:lineChart>
      <c:catAx>
        <c:axId val="739550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556640"/>
        <c:crosses val="autoZero"/>
        <c:auto val="1"/>
        <c:lblAlgn val="ctr"/>
        <c:lblOffset val="100"/>
        <c:noMultiLvlLbl val="0"/>
      </c:catAx>
      <c:valAx>
        <c:axId val="739556640"/>
        <c:scaling>
          <c:orientation val="minMax"/>
          <c:min val="136"/>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550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Monthly Forecast Using Weighted Moving Average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WMA_optimal!$D$16</c:f>
              <c:strCache>
                <c:ptCount val="1"/>
                <c:pt idx="0">
                  <c:v>Sales (in $Mln)</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cat>
            <c:multiLvlStrRef>
              <c:f>WMA_optimal!$A$17:$B$41</c:f>
              <c:multiLvlStrCache>
                <c:ptCount val="25"/>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lvl>
                <c:lvl>
                  <c:pt idx="0">
                    <c:v>2016</c:v>
                  </c:pt>
                  <c:pt idx="12">
                    <c:v>2017</c:v>
                  </c:pt>
                  <c:pt idx="24">
                    <c:v>2018</c:v>
                  </c:pt>
                </c:lvl>
              </c:multiLvlStrCache>
            </c:multiLvlStrRef>
          </c:cat>
          <c:val>
            <c:numRef>
              <c:f>WMA_optimal!$D$17:$D$41</c:f>
              <c:numCache>
                <c:formatCode>0.00</c:formatCode>
                <c:ptCount val="25"/>
                <c:pt idx="0">
                  <c:v>140.11000000000001</c:v>
                </c:pt>
                <c:pt idx="1">
                  <c:v>142.042</c:v>
                </c:pt>
                <c:pt idx="2">
                  <c:v>142.434</c:v>
                </c:pt>
                <c:pt idx="3">
                  <c:v>138.875</c:v>
                </c:pt>
                <c:pt idx="4">
                  <c:v>145.4</c:v>
                </c:pt>
                <c:pt idx="5">
                  <c:v>148.92699999999999</c:v>
                </c:pt>
                <c:pt idx="6">
                  <c:v>140.44299999999998</c:v>
                </c:pt>
                <c:pt idx="7">
                  <c:v>146.71200000000002</c:v>
                </c:pt>
                <c:pt idx="8">
                  <c:v>148.37200000000001</c:v>
                </c:pt>
                <c:pt idx="9">
                  <c:v>143.88800000000001</c:v>
                </c:pt>
                <c:pt idx="10">
                  <c:v>149.00799999999998</c:v>
                </c:pt>
                <c:pt idx="11">
                  <c:v>147.398</c:v>
                </c:pt>
                <c:pt idx="12">
                  <c:v>141.018</c:v>
                </c:pt>
                <c:pt idx="13">
                  <c:v>138.16800000000001</c:v>
                </c:pt>
                <c:pt idx="14">
                  <c:v>142.12100000000001</c:v>
                </c:pt>
                <c:pt idx="15">
                  <c:v>143.35900000000001</c:v>
                </c:pt>
                <c:pt idx="16">
                  <c:v>137.89500000000001</c:v>
                </c:pt>
                <c:pt idx="17">
                  <c:v>137.36099999999999</c:v>
                </c:pt>
                <c:pt idx="18">
                  <c:v>144.75899999999999</c:v>
                </c:pt>
                <c:pt idx="19">
                  <c:v>146.76400000000001</c:v>
                </c:pt>
                <c:pt idx="20">
                  <c:v>144.95099999999999</c:v>
                </c:pt>
                <c:pt idx="21">
                  <c:v>139.86700000000002</c:v>
                </c:pt>
                <c:pt idx="22">
                  <c:v>146.61500000000001</c:v>
                </c:pt>
                <c:pt idx="23">
                  <c:v>147.30600000000001</c:v>
                </c:pt>
              </c:numCache>
            </c:numRef>
          </c:val>
          <c:smooth val="0"/>
          <c:extLst>
            <c:ext xmlns:c16="http://schemas.microsoft.com/office/drawing/2014/chart" uri="{C3380CC4-5D6E-409C-BE32-E72D297353CC}">
              <c16:uniqueId val="{00000001-D78B-4548-B358-855749CEEE7F}"/>
            </c:ext>
          </c:extLst>
        </c:ser>
        <c:ser>
          <c:idx val="3"/>
          <c:order val="1"/>
          <c:tx>
            <c:strRef>
              <c:f>WMA_optimal!$F$16</c:f>
              <c:strCache>
                <c:ptCount val="1"/>
                <c:pt idx="0">
                  <c:v>3-Period WMA</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multiLvlStrRef>
              <c:f>WMA_optimal!$A$17:$B$41</c:f>
              <c:multiLvlStrCache>
                <c:ptCount val="25"/>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lvl>
                <c:lvl>
                  <c:pt idx="0">
                    <c:v>2016</c:v>
                  </c:pt>
                  <c:pt idx="12">
                    <c:v>2017</c:v>
                  </c:pt>
                  <c:pt idx="24">
                    <c:v>2018</c:v>
                  </c:pt>
                </c:lvl>
              </c:multiLvlStrCache>
            </c:multiLvlStrRef>
          </c:cat>
          <c:val>
            <c:numRef>
              <c:f>WMA_optimal!$F$17:$F$41</c:f>
              <c:numCache>
                <c:formatCode>0.00</c:formatCode>
                <c:ptCount val="25"/>
                <c:pt idx="0">
                  <c:v>#N/A</c:v>
                </c:pt>
                <c:pt idx="1">
                  <c:v>#N/A</c:v>
                </c:pt>
                <c:pt idx="2">
                  <c:v>#N/A</c:v>
                </c:pt>
                <c:pt idx="3">
                  <c:v>141.1205774797011</c:v>
                </c:pt>
                <c:pt idx="4">
                  <c:v>140.69476411695729</c:v>
                </c:pt>
                <c:pt idx="5">
                  <c:v>143.66353660690078</c:v>
                </c:pt>
                <c:pt idx="6">
                  <c:v>143.22820431418899</c:v>
                </c:pt>
                <c:pt idx="7">
                  <c:v>143.32051278754381</c:v>
                </c:pt>
                <c:pt idx="8">
                  <c:v>147.89711190725652</c:v>
                </c:pt>
                <c:pt idx="9">
                  <c:v>143.88798995662987</c:v>
                </c:pt>
                <c:pt idx="10">
                  <c:v>145.52376017555775</c:v>
                </c:pt>
                <c:pt idx="11">
                  <c:v>148.59832353292683</c:v>
                </c:pt>
                <c:pt idx="12">
                  <c:v>145.43639068164322</c:v>
                </c:pt>
                <c:pt idx="13">
                  <c:v>145.5832885385957</c:v>
                </c:pt>
                <c:pt idx="14">
                  <c:v>143.39661725219756</c:v>
                </c:pt>
                <c:pt idx="15">
                  <c:v>141.45988890516708</c:v>
                </c:pt>
                <c:pt idx="16">
                  <c:v>140.42182594909912</c:v>
                </c:pt>
                <c:pt idx="17">
                  <c:v>140.33046412079142</c:v>
                </c:pt>
                <c:pt idx="18">
                  <c:v>140.74552355019665</c:v>
                </c:pt>
                <c:pt idx="19">
                  <c:v>140.81764304119113</c:v>
                </c:pt>
                <c:pt idx="20">
                  <c:v>141.44607823967092</c:v>
                </c:pt>
                <c:pt idx="21">
                  <c:v>144.86081072173263</c:v>
                </c:pt>
                <c:pt idx="22">
                  <c:v>143.80352479530796</c:v>
                </c:pt>
                <c:pt idx="23">
                  <c:v>145.60986254868271</c:v>
                </c:pt>
                <c:pt idx="24">
                  <c:v>143.10775092034351</c:v>
                </c:pt>
              </c:numCache>
            </c:numRef>
          </c:val>
          <c:smooth val="0"/>
          <c:extLst>
            <c:ext xmlns:c16="http://schemas.microsoft.com/office/drawing/2014/chart" uri="{C3380CC4-5D6E-409C-BE32-E72D297353CC}">
              <c16:uniqueId val="{00000003-D78B-4548-B358-855749CEEE7F}"/>
            </c:ext>
          </c:extLst>
        </c:ser>
        <c:dLbls>
          <c:showLegendKey val="0"/>
          <c:showVal val="0"/>
          <c:showCatName val="0"/>
          <c:showSerName val="0"/>
          <c:showPercent val="0"/>
          <c:showBubbleSize val="0"/>
        </c:dLbls>
        <c:marker val="1"/>
        <c:smooth val="0"/>
        <c:axId val="697041576"/>
        <c:axId val="697042560"/>
      </c:lineChart>
      <c:catAx>
        <c:axId val="697041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042560"/>
        <c:crosses val="autoZero"/>
        <c:auto val="1"/>
        <c:lblAlgn val="ctr"/>
        <c:lblOffset val="100"/>
        <c:noMultiLvlLbl val="0"/>
      </c:catAx>
      <c:valAx>
        <c:axId val="697042560"/>
        <c:scaling>
          <c:orientation val="minMax"/>
          <c:min val="136"/>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041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196214</xdr:colOff>
      <xdr:row>25</xdr:row>
      <xdr:rowOff>32384</xdr:rowOff>
    </xdr:from>
    <xdr:to>
      <xdr:col>11</xdr:col>
      <xdr:colOff>468630</xdr:colOff>
      <xdr:row>32</xdr:row>
      <xdr:rowOff>32385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3945254" y="4604384"/>
          <a:ext cx="3655696" cy="1280161"/>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Yes, we can estimate either of these demand functions from only two points, but it would certainly be better if there were more than two points.</a:t>
          </a:r>
          <a:r>
            <a:rPr lang="en-US" sz="1100" baseline="0"/>
            <a:t> Then it isn't likely that either demand function would pass </a:t>
          </a:r>
          <a:r>
            <a:rPr lang="en-US" sz="1100" i="1" baseline="0"/>
            <a:t>exactly </a:t>
          </a:r>
          <a:r>
            <a:rPr lang="en-US" sz="1100" i="0" baseline="0"/>
            <a:t>through any of the points, but we'd get a more reliable picture of how demand varies with price.</a:t>
          </a:r>
          <a:endParaRPr lang="en-US" sz="1100"/>
        </a:p>
      </xdr:txBody>
    </xdr:sp>
    <xdr:clientData/>
  </xdr:twoCellAnchor>
  <xdr:twoCellAnchor>
    <xdr:from>
      <xdr:col>1</xdr:col>
      <xdr:colOff>99060</xdr:colOff>
      <xdr:row>7</xdr:row>
      <xdr:rowOff>21907</xdr:rowOff>
    </xdr:from>
    <xdr:to>
      <xdr:col>8</xdr:col>
      <xdr:colOff>280035</xdr:colOff>
      <xdr:row>21</xdr:row>
      <xdr:rowOff>98107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426720</xdr:colOff>
      <xdr:row>7</xdr:row>
      <xdr:rowOff>0</xdr:rowOff>
    </xdr:from>
    <xdr:to>
      <xdr:col>15</xdr:col>
      <xdr:colOff>495300</xdr:colOff>
      <xdr:row>21</xdr:row>
      <xdr:rowOff>106680</xdr:rowOff>
    </xdr:to>
    <xdr:graphicFrame macro="">
      <xdr:nvGraphicFramePr>
        <xdr:cNvPr id="3" name="Chart 2">
          <a:extLst>
            <a:ext uri="{FF2B5EF4-FFF2-40B4-BE49-F238E27FC236}">
              <a16:creationId xmlns:a16="http://schemas.microsoft.com/office/drawing/2014/main" id="{25122A93-859B-4C46-828F-911B68128C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600075</xdr:colOff>
      <xdr:row>1</xdr:row>
      <xdr:rowOff>116205</xdr:rowOff>
    </xdr:from>
    <xdr:to>
      <xdr:col>16</xdr:col>
      <xdr:colOff>483870</xdr:colOff>
      <xdr:row>7</xdr:row>
      <xdr:rowOff>57150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7160895" y="299085"/>
          <a:ext cx="3632835" cy="103822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sz="1100"/>
            <a:t>This is a </a:t>
          </a:r>
          <a:r>
            <a:rPr lang="en-US" sz="1100" i="1"/>
            <a:t>nonlinear </a:t>
          </a:r>
          <a:r>
            <a:rPr lang="en-US" sz="1100" i="0"/>
            <a:t>model even though we've assumed a </a:t>
          </a:r>
          <a:r>
            <a:rPr lang="en-US" sz="1100" i="1"/>
            <a:t>linear </a:t>
          </a:r>
          <a:r>
            <a:rPr lang="en-US" sz="1100" i="0"/>
            <a:t>demand function. The</a:t>
          </a:r>
          <a:r>
            <a:rPr lang="en-US" sz="1100" i="0" baseline="0"/>
            <a:t> reason is that revenue is price times demand, and demand is a function of price. For a linear demand function, this means revenue, and hence profit, is a quadratic function of price.</a:t>
          </a:r>
          <a:endParaRPr lang="en-US" sz="1100"/>
        </a:p>
      </xdr:txBody>
    </xdr:sp>
    <xdr:clientData/>
  </xdr:twoCellAnchor>
  <xdr:twoCellAnchor>
    <xdr:from>
      <xdr:col>11</xdr:col>
      <xdr:colOff>30479</xdr:colOff>
      <xdr:row>8</xdr:row>
      <xdr:rowOff>34290</xdr:rowOff>
    </xdr:from>
    <xdr:to>
      <xdr:col>16</xdr:col>
      <xdr:colOff>459105</xdr:colOff>
      <xdr:row>17</xdr:row>
      <xdr:rowOff>15240</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7216139" y="1497330"/>
          <a:ext cx="3552826" cy="162687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Do</a:t>
          </a:r>
          <a:r>
            <a:rPr lang="en-US" sz="1100" baseline="0"/>
            <a:t> we need to constrain price to be greater than or equal to unit cost? Not really. In this simple model, with any reasonable demand function, the optimal price will certainly be greater than unit cost; otherwise, the company will lose money. However, in more complex pricing models with several products, it is conceivable that a product could be priced below cost, just to stimulate demand for </a:t>
          </a:r>
          <a:r>
            <a:rPr lang="en-US" sz="1100" i="1" baseline="0"/>
            <a:t>other </a:t>
          </a:r>
          <a:r>
            <a:rPr lang="en-US" sz="1100" i="0" baseline="0"/>
            <a:t>products.</a:t>
          </a:r>
          <a:endParaRPr lang="en-US" sz="1100"/>
        </a:p>
      </xdr:txBody>
    </xdr:sp>
    <xdr:clientData/>
  </xdr:twoCellAnchor>
  <xdr:twoCellAnchor>
    <xdr:from>
      <xdr:col>11</xdr:col>
      <xdr:colOff>64770</xdr:colOff>
      <xdr:row>17</xdr:row>
      <xdr:rowOff>165735</xdr:rowOff>
    </xdr:from>
    <xdr:to>
      <xdr:col>16</xdr:col>
      <xdr:colOff>483870</xdr:colOff>
      <xdr:row>27</xdr:row>
      <xdr:rowOff>59055</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7250430" y="3274695"/>
          <a:ext cx="3543300" cy="172212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Once</a:t>
          </a:r>
          <a:r>
            <a:rPr lang="en-US" sz="1100" baseline="0"/>
            <a:t> you see that the optimal price can be found with a data table and a corresponding chart, you might question why we bother with Solver. In a model with only one changing cell, this approach is indeed sufficient; the only reason for using Solver is to fine-tune the data table results</a:t>
          </a:r>
          <a:r>
            <a:rPr lang="en-US" sz="1100" i="0" baseline="0"/>
            <a:t>. However, this approach doesn't work with the typical optimization models we've been analyzing, where there are many changing cells and constraints.</a:t>
          </a:r>
          <a:r>
            <a:rPr lang="en-US" sz="1100" baseline="0"/>
            <a:t> </a:t>
          </a:r>
          <a:endParaRPr lang="en-US" sz="1100"/>
        </a:p>
      </xdr:txBody>
    </xdr:sp>
    <xdr:clientData/>
  </xdr:twoCellAnchor>
  <xdr:twoCellAnchor>
    <xdr:from>
      <xdr:col>2</xdr:col>
      <xdr:colOff>72390</xdr:colOff>
      <xdr:row>14</xdr:row>
      <xdr:rowOff>27622</xdr:rowOff>
    </xdr:from>
    <xdr:to>
      <xdr:col>7</xdr:col>
      <xdr:colOff>601980</xdr:colOff>
      <xdr:row>27</xdr:row>
      <xdr:rowOff>103822</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110490</xdr:colOff>
      <xdr:row>14</xdr:row>
      <xdr:rowOff>45720</xdr:rowOff>
    </xdr:from>
    <xdr:to>
      <xdr:col>8</xdr:col>
      <xdr:colOff>243840</xdr:colOff>
      <xdr:row>29</xdr:row>
      <xdr:rowOff>137160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53340</xdr:colOff>
      <xdr:row>2</xdr:row>
      <xdr:rowOff>91440</xdr:rowOff>
    </xdr:from>
    <xdr:to>
      <xdr:col>12</xdr:col>
      <xdr:colOff>487680</xdr:colOff>
      <xdr:row>21</xdr:row>
      <xdr:rowOff>121920</xdr:rowOff>
    </xdr:to>
    <xdr:graphicFrame macro="">
      <xdr:nvGraphicFramePr>
        <xdr:cNvPr id="2" name="Chart 1">
          <a:extLst>
            <a:ext uri="{FF2B5EF4-FFF2-40B4-BE49-F238E27FC236}">
              <a16:creationId xmlns:a16="http://schemas.microsoft.com/office/drawing/2014/main" id="{C66E27FE-4ED0-4AC4-9067-DD1A8ED05F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76200</xdr:colOff>
      <xdr:row>19</xdr:row>
      <xdr:rowOff>30480</xdr:rowOff>
    </xdr:from>
    <xdr:to>
      <xdr:col>9</xdr:col>
      <xdr:colOff>510540</xdr:colOff>
      <xdr:row>35</xdr:row>
      <xdr:rowOff>114300</xdr:rowOff>
    </xdr:to>
    <xdr:graphicFrame macro="">
      <xdr:nvGraphicFramePr>
        <xdr:cNvPr id="2" name="Chart 1">
          <a:extLst>
            <a:ext uri="{FF2B5EF4-FFF2-40B4-BE49-F238E27FC236}">
              <a16:creationId xmlns:a16="http://schemas.microsoft.com/office/drawing/2014/main" id="{E9911473-3D3F-4B4C-B41D-C31C6620B3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66675</xdr:colOff>
      <xdr:row>15</xdr:row>
      <xdr:rowOff>14287</xdr:rowOff>
    </xdr:from>
    <xdr:to>
      <xdr:col>17</xdr:col>
      <xdr:colOff>523875</xdr:colOff>
      <xdr:row>37</xdr:row>
      <xdr:rowOff>9525</xdr:rowOff>
    </xdr:to>
    <xdr:graphicFrame macro="">
      <xdr:nvGraphicFramePr>
        <xdr:cNvPr id="3" name="Chart 2">
          <a:extLst>
            <a:ext uri="{FF2B5EF4-FFF2-40B4-BE49-F238E27FC236}">
              <a16:creationId xmlns:a16="http://schemas.microsoft.com/office/drawing/2014/main" id="{BCD3AD7E-2E03-4B68-A381-5A3608766C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85725</xdr:colOff>
      <xdr:row>14</xdr:row>
      <xdr:rowOff>161925</xdr:rowOff>
    </xdr:from>
    <xdr:to>
      <xdr:col>17</xdr:col>
      <xdr:colOff>342899</xdr:colOff>
      <xdr:row>36</xdr:row>
      <xdr:rowOff>161925</xdr:rowOff>
    </xdr:to>
    <xdr:graphicFrame macro="">
      <xdr:nvGraphicFramePr>
        <xdr:cNvPr id="2" name="Chart 1">
          <a:extLst>
            <a:ext uri="{FF2B5EF4-FFF2-40B4-BE49-F238E27FC236}">
              <a16:creationId xmlns:a16="http://schemas.microsoft.com/office/drawing/2014/main" id="{4E330D23-06FF-4491-8979-233437524C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isc/6130/2017/week02_forecasting/6130_02_forecast_17_part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MA"/>
      <sheetName val="MAD_MAPE"/>
      <sheetName val="WMA"/>
      <sheetName val="ES"/>
      <sheetName val="FIT"/>
      <sheetName val="forecating_results"/>
    </sheetNames>
    <sheetDataSet>
      <sheetData sheetId="0">
        <row r="3">
          <cell r="A3" t="str">
            <v>Year</v>
          </cell>
          <cell r="B3" t="str">
            <v>Month</v>
          </cell>
          <cell r="C3" t="str">
            <v>Period</v>
          </cell>
          <cell r="D3" t="str">
            <v>Sales (in $Mln)</v>
          </cell>
        </row>
        <row r="4">
          <cell r="B4" t="str">
            <v>Jan</v>
          </cell>
          <cell r="C4">
            <v>1</v>
          </cell>
          <cell r="D4">
            <v>140.11000000000001</v>
          </cell>
        </row>
        <row r="5">
          <cell r="B5" t="str">
            <v>Feb</v>
          </cell>
          <cell r="C5">
            <v>2</v>
          </cell>
          <cell r="D5">
            <v>142.042</v>
          </cell>
        </row>
        <row r="6">
          <cell r="B6" t="str">
            <v>Mar</v>
          </cell>
          <cell r="C6">
            <v>3</v>
          </cell>
          <cell r="D6">
            <v>142.434</v>
          </cell>
        </row>
        <row r="7">
          <cell r="B7" t="str">
            <v>Apr</v>
          </cell>
          <cell r="C7">
            <v>4</v>
          </cell>
          <cell r="D7">
            <v>138.875</v>
          </cell>
        </row>
        <row r="8">
          <cell r="B8" t="str">
            <v>May</v>
          </cell>
          <cell r="C8">
            <v>5</v>
          </cell>
          <cell r="D8">
            <v>145.4</v>
          </cell>
        </row>
        <row r="9">
          <cell r="B9" t="str">
            <v>Jun</v>
          </cell>
          <cell r="C9">
            <v>6</v>
          </cell>
          <cell r="D9">
            <v>148.92699999999999</v>
          </cell>
        </row>
        <row r="10">
          <cell r="B10" t="str">
            <v>Jul</v>
          </cell>
          <cell r="C10">
            <v>7</v>
          </cell>
          <cell r="D10">
            <v>140.44299999999998</v>
          </cell>
        </row>
        <row r="11">
          <cell r="B11" t="str">
            <v>Aug</v>
          </cell>
          <cell r="C11">
            <v>8</v>
          </cell>
          <cell r="D11">
            <v>146.71200000000002</v>
          </cell>
        </row>
        <row r="12">
          <cell r="B12" t="str">
            <v>Sep</v>
          </cell>
          <cell r="C12">
            <v>9</v>
          </cell>
          <cell r="D12">
            <v>148.37200000000001</v>
          </cell>
        </row>
        <row r="13">
          <cell r="B13" t="str">
            <v>Oct</v>
          </cell>
          <cell r="C13">
            <v>10</v>
          </cell>
          <cell r="D13">
            <v>143.88800000000001</v>
          </cell>
        </row>
        <row r="14">
          <cell r="B14" t="str">
            <v>Nov</v>
          </cell>
          <cell r="C14">
            <v>11</v>
          </cell>
          <cell r="D14">
            <v>149.00799999999998</v>
          </cell>
        </row>
        <row r="15">
          <cell r="B15" t="str">
            <v>Dec</v>
          </cell>
          <cell r="C15">
            <v>12</v>
          </cell>
          <cell r="D15">
            <v>147.398</v>
          </cell>
        </row>
        <row r="16">
          <cell r="B16" t="str">
            <v>Jan</v>
          </cell>
          <cell r="C16">
            <v>13</v>
          </cell>
          <cell r="D16">
            <v>141.018</v>
          </cell>
        </row>
        <row r="17">
          <cell r="B17" t="str">
            <v>Feb</v>
          </cell>
          <cell r="C17">
            <v>14</v>
          </cell>
          <cell r="D17">
            <v>138.16800000000001</v>
          </cell>
        </row>
        <row r="18">
          <cell r="B18" t="str">
            <v>Mar</v>
          </cell>
          <cell r="C18">
            <v>15</v>
          </cell>
          <cell r="D18">
            <v>142.12100000000001</v>
          </cell>
        </row>
        <row r="19">
          <cell r="B19" t="str">
            <v>Apr</v>
          </cell>
          <cell r="C19">
            <v>16</v>
          </cell>
          <cell r="D19">
            <v>143.35900000000001</v>
          </cell>
        </row>
        <row r="20">
          <cell r="B20" t="str">
            <v>May</v>
          </cell>
          <cell r="C20">
            <v>17</v>
          </cell>
          <cell r="D20">
            <v>137.89500000000001</v>
          </cell>
        </row>
        <row r="21">
          <cell r="B21" t="str">
            <v>Jun</v>
          </cell>
          <cell r="C21">
            <v>18</v>
          </cell>
          <cell r="D21">
            <v>137.36099999999999</v>
          </cell>
        </row>
        <row r="22">
          <cell r="B22" t="str">
            <v>Jul</v>
          </cell>
          <cell r="C22">
            <v>19</v>
          </cell>
          <cell r="D22">
            <v>144.75899999999999</v>
          </cell>
        </row>
        <row r="23">
          <cell r="B23" t="str">
            <v>Aug</v>
          </cell>
          <cell r="C23">
            <v>20</v>
          </cell>
          <cell r="D23">
            <v>146.76400000000001</v>
          </cell>
        </row>
        <row r="24">
          <cell r="B24" t="str">
            <v>Sep</v>
          </cell>
          <cell r="C24">
            <v>21</v>
          </cell>
          <cell r="D24">
            <v>144.95099999999999</v>
          </cell>
        </row>
        <row r="25">
          <cell r="B25" t="str">
            <v>Oct</v>
          </cell>
          <cell r="C25">
            <v>22</v>
          </cell>
          <cell r="D25">
            <v>139.86700000000002</v>
          </cell>
        </row>
        <row r="26">
          <cell r="B26" t="str">
            <v>Nov</v>
          </cell>
          <cell r="C26">
            <v>23</v>
          </cell>
          <cell r="D26">
            <v>146.61500000000001</v>
          </cell>
        </row>
        <row r="27">
          <cell r="B27" t="str">
            <v>Dec</v>
          </cell>
          <cell r="C27">
            <v>24</v>
          </cell>
          <cell r="D27">
            <v>147.30600000000001</v>
          </cell>
        </row>
        <row r="28">
          <cell r="B28" t="str">
            <v>Jan</v>
          </cell>
          <cell r="C28">
            <v>25</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6"/>
  <sheetViews>
    <sheetView tabSelected="1" zoomScaleNormal="100" workbookViewId="0"/>
  </sheetViews>
  <sheetFormatPr defaultRowHeight="14.4" x14ac:dyDescent="0.3"/>
  <cols>
    <col min="1" max="6" width="9.109375" style="61"/>
    <col min="7" max="7" width="11" style="61" bestFit="1" customWidth="1"/>
    <col min="8" max="8" width="9.109375" style="61"/>
    <col min="9" max="9" width="11" style="61" bestFit="1" customWidth="1"/>
    <col min="10" max="262" width="9.109375" style="61"/>
    <col min="263" max="263" width="11" style="61" bestFit="1" customWidth="1"/>
    <col min="264" max="264" width="9.109375" style="61"/>
    <col min="265" max="265" width="11" style="61" bestFit="1" customWidth="1"/>
    <col min="266" max="518" width="9.109375" style="61"/>
    <col min="519" max="519" width="11" style="61" bestFit="1" customWidth="1"/>
    <col min="520" max="520" width="9.109375" style="61"/>
    <col min="521" max="521" width="11" style="61" bestFit="1" customWidth="1"/>
    <col min="522" max="774" width="9.109375" style="61"/>
    <col min="775" max="775" width="11" style="61" bestFit="1" customWidth="1"/>
    <col min="776" max="776" width="9.109375" style="61"/>
    <col min="777" max="777" width="11" style="61" bestFit="1" customWidth="1"/>
    <col min="778" max="1030" width="9.109375" style="61"/>
    <col min="1031" max="1031" width="11" style="61" bestFit="1" customWidth="1"/>
    <col min="1032" max="1032" width="9.109375" style="61"/>
    <col min="1033" max="1033" width="11" style="61" bestFit="1" customWidth="1"/>
    <col min="1034" max="1286" width="9.109375" style="61"/>
    <col min="1287" max="1287" width="11" style="61" bestFit="1" customWidth="1"/>
    <col min="1288" max="1288" width="9.109375" style="61"/>
    <col min="1289" max="1289" width="11" style="61" bestFit="1" customWidth="1"/>
    <col min="1290" max="1542" width="9.109375" style="61"/>
    <col min="1543" max="1543" width="11" style="61" bestFit="1" customWidth="1"/>
    <col min="1544" max="1544" width="9.109375" style="61"/>
    <col min="1545" max="1545" width="11" style="61" bestFit="1" customWidth="1"/>
    <col min="1546" max="1798" width="9.109375" style="61"/>
    <col min="1799" max="1799" width="11" style="61" bestFit="1" customWidth="1"/>
    <col min="1800" max="1800" width="9.109375" style="61"/>
    <col min="1801" max="1801" width="11" style="61" bestFit="1" customWidth="1"/>
    <col min="1802" max="2054" width="9.109375" style="61"/>
    <col min="2055" max="2055" width="11" style="61" bestFit="1" customWidth="1"/>
    <col min="2056" max="2056" width="9.109375" style="61"/>
    <col min="2057" max="2057" width="11" style="61" bestFit="1" customWidth="1"/>
    <col min="2058" max="2310" width="9.109375" style="61"/>
    <col min="2311" max="2311" width="11" style="61" bestFit="1" customWidth="1"/>
    <col min="2312" max="2312" width="9.109375" style="61"/>
    <col min="2313" max="2313" width="11" style="61" bestFit="1" customWidth="1"/>
    <col min="2314" max="2566" width="9.109375" style="61"/>
    <col min="2567" max="2567" width="11" style="61" bestFit="1" customWidth="1"/>
    <col min="2568" max="2568" width="9.109375" style="61"/>
    <col min="2569" max="2569" width="11" style="61" bestFit="1" customWidth="1"/>
    <col min="2570" max="2822" width="9.109375" style="61"/>
    <col min="2823" max="2823" width="11" style="61" bestFit="1" customWidth="1"/>
    <col min="2824" max="2824" width="9.109375" style="61"/>
    <col min="2825" max="2825" width="11" style="61" bestFit="1" customWidth="1"/>
    <col min="2826" max="3078" width="9.109375" style="61"/>
    <col min="3079" max="3079" width="11" style="61" bestFit="1" customWidth="1"/>
    <col min="3080" max="3080" width="9.109375" style="61"/>
    <col min="3081" max="3081" width="11" style="61" bestFit="1" customWidth="1"/>
    <col min="3082" max="3334" width="9.109375" style="61"/>
    <col min="3335" max="3335" width="11" style="61" bestFit="1" customWidth="1"/>
    <col min="3336" max="3336" width="9.109375" style="61"/>
    <col min="3337" max="3337" width="11" style="61" bestFit="1" customWidth="1"/>
    <col min="3338" max="3590" width="9.109375" style="61"/>
    <col min="3591" max="3591" width="11" style="61" bestFit="1" customWidth="1"/>
    <col min="3592" max="3592" width="9.109375" style="61"/>
    <col min="3593" max="3593" width="11" style="61" bestFit="1" customWidth="1"/>
    <col min="3594" max="3846" width="9.109375" style="61"/>
    <col min="3847" max="3847" width="11" style="61" bestFit="1" customWidth="1"/>
    <col min="3848" max="3848" width="9.109375" style="61"/>
    <col min="3849" max="3849" width="11" style="61" bestFit="1" customWidth="1"/>
    <col min="3850" max="4102" width="9.109375" style="61"/>
    <col min="4103" max="4103" width="11" style="61" bestFit="1" customWidth="1"/>
    <col min="4104" max="4104" width="9.109375" style="61"/>
    <col min="4105" max="4105" width="11" style="61" bestFit="1" customWidth="1"/>
    <col min="4106" max="4358" width="9.109375" style="61"/>
    <col min="4359" max="4359" width="11" style="61" bestFit="1" customWidth="1"/>
    <col min="4360" max="4360" width="9.109375" style="61"/>
    <col min="4361" max="4361" width="11" style="61" bestFit="1" customWidth="1"/>
    <col min="4362" max="4614" width="9.109375" style="61"/>
    <col min="4615" max="4615" width="11" style="61" bestFit="1" customWidth="1"/>
    <col min="4616" max="4616" width="9.109375" style="61"/>
    <col min="4617" max="4617" width="11" style="61" bestFit="1" customWidth="1"/>
    <col min="4618" max="4870" width="9.109375" style="61"/>
    <col min="4871" max="4871" width="11" style="61" bestFit="1" customWidth="1"/>
    <col min="4872" max="4872" width="9.109375" style="61"/>
    <col min="4873" max="4873" width="11" style="61" bestFit="1" customWidth="1"/>
    <col min="4874" max="5126" width="9.109375" style="61"/>
    <col min="5127" max="5127" width="11" style="61" bestFit="1" customWidth="1"/>
    <col min="5128" max="5128" width="9.109375" style="61"/>
    <col min="5129" max="5129" width="11" style="61" bestFit="1" customWidth="1"/>
    <col min="5130" max="5382" width="9.109375" style="61"/>
    <col min="5383" max="5383" width="11" style="61" bestFit="1" customWidth="1"/>
    <col min="5384" max="5384" width="9.109375" style="61"/>
    <col min="5385" max="5385" width="11" style="61" bestFit="1" customWidth="1"/>
    <col min="5386" max="5638" width="9.109375" style="61"/>
    <col min="5639" max="5639" width="11" style="61" bestFit="1" customWidth="1"/>
    <col min="5640" max="5640" width="9.109375" style="61"/>
    <col min="5641" max="5641" width="11" style="61" bestFit="1" customWidth="1"/>
    <col min="5642" max="5894" width="9.109375" style="61"/>
    <col min="5895" max="5895" width="11" style="61" bestFit="1" customWidth="1"/>
    <col min="5896" max="5896" width="9.109375" style="61"/>
    <col min="5897" max="5897" width="11" style="61" bestFit="1" customWidth="1"/>
    <col min="5898" max="6150" width="9.109375" style="61"/>
    <col min="6151" max="6151" width="11" style="61" bestFit="1" customWidth="1"/>
    <col min="6152" max="6152" width="9.109375" style="61"/>
    <col min="6153" max="6153" width="11" style="61" bestFit="1" customWidth="1"/>
    <col min="6154" max="6406" width="9.109375" style="61"/>
    <col min="6407" max="6407" width="11" style="61" bestFit="1" customWidth="1"/>
    <col min="6408" max="6408" width="9.109375" style="61"/>
    <col min="6409" max="6409" width="11" style="61" bestFit="1" customWidth="1"/>
    <col min="6410" max="6662" width="9.109375" style="61"/>
    <col min="6663" max="6663" width="11" style="61" bestFit="1" customWidth="1"/>
    <col min="6664" max="6664" width="9.109375" style="61"/>
    <col min="6665" max="6665" width="11" style="61" bestFit="1" customWidth="1"/>
    <col min="6666" max="6918" width="9.109375" style="61"/>
    <col min="6919" max="6919" width="11" style="61" bestFit="1" customWidth="1"/>
    <col min="6920" max="6920" width="9.109375" style="61"/>
    <col min="6921" max="6921" width="11" style="61" bestFit="1" customWidth="1"/>
    <col min="6922" max="7174" width="9.109375" style="61"/>
    <col min="7175" max="7175" width="11" style="61" bestFit="1" customWidth="1"/>
    <col min="7176" max="7176" width="9.109375" style="61"/>
    <col min="7177" max="7177" width="11" style="61" bestFit="1" customWidth="1"/>
    <col min="7178" max="7430" width="9.109375" style="61"/>
    <col min="7431" max="7431" width="11" style="61" bestFit="1" customWidth="1"/>
    <col min="7432" max="7432" width="9.109375" style="61"/>
    <col min="7433" max="7433" width="11" style="61" bestFit="1" customWidth="1"/>
    <col min="7434" max="7686" width="9.109375" style="61"/>
    <col min="7687" max="7687" width="11" style="61" bestFit="1" customWidth="1"/>
    <col min="7688" max="7688" width="9.109375" style="61"/>
    <col min="7689" max="7689" width="11" style="61" bestFit="1" customWidth="1"/>
    <col min="7690" max="7942" width="9.109375" style="61"/>
    <col min="7943" max="7943" width="11" style="61" bestFit="1" customWidth="1"/>
    <col min="7944" max="7944" width="9.109375" style="61"/>
    <col min="7945" max="7945" width="11" style="61" bestFit="1" customWidth="1"/>
    <col min="7946" max="8198" width="9.109375" style="61"/>
    <col min="8199" max="8199" width="11" style="61" bestFit="1" customWidth="1"/>
    <col min="8200" max="8200" width="9.109375" style="61"/>
    <col min="8201" max="8201" width="11" style="61" bestFit="1" customWidth="1"/>
    <col min="8202" max="8454" width="9.109375" style="61"/>
    <col min="8455" max="8455" width="11" style="61" bestFit="1" customWidth="1"/>
    <col min="8456" max="8456" width="9.109375" style="61"/>
    <col min="8457" max="8457" width="11" style="61" bestFit="1" customWidth="1"/>
    <col min="8458" max="8710" width="9.109375" style="61"/>
    <col min="8711" max="8711" width="11" style="61" bestFit="1" customWidth="1"/>
    <col min="8712" max="8712" width="9.109375" style="61"/>
    <col min="8713" max="8713" width="11" style="61" bestFit="1" customWidth="1"/>
    <col min="8714" max="8966" width="9.109375" style="61"/>
    <col min="8967" max="8967" width="11" style="61" bestFit="1" customWidth="1"/>
    <col min="8968" max="8968" width="9.109375" style="61"/>
    <col min="8969" max="8969" width="11" style="61" bestFit="1" customWidth="1"/>
    <col min="8970" max="9222" width="9.109375" style="61"/>
    <col min="9223" max="9223" width="11" style="61" bestFit="1" customWidth="1"/>
    <col min="9224" max="9224" width="9.109375" style="61"/>
    <col min="9225" max="9225" width="11" style="61" bestFit="1" customWidth="1"/>
    <col min="9226" max="9478" width="9.109375" style="61"/>
    <col min="9479" max="9479" width="11" style="61" bestFit="1" customWidth="1"/>
    <col min="9480" max="9480" width="9.109375" style="61"/>
    <col min="9481" max="9481" width="11" style="61" bestFit="1" customWidth="1"/>
    <col min="9482" max="9734" width="9.109375" style="61"/>
    <col min="9735" max="9735" width="11" style="61" bestFit="1" customWidth="1"/>
    <col min="9736" max="9736" width="9.109375" style="61"/>
    <col min="9737" max="9737" width="11" style="61" bestFit="1" customWidth="1"/>
    <col min="9738" max="9990" width="9.109375" style="61"/>
    <col min="9991" max="9991" width="11" style="61" bestFit="1" customWidth="1"/>
    <col min="9992" max="9992" width="9.109375" style="61"/>
    <col min="9993" max="9993" width="11" style="61" bestFit="1" customWidth="1"/>
    <col min="9994" max="10246" width="9.109375" style="61"/>
    <col min="10247" max="10247" width="11" style="61" bestFit="1" customWidth="1"/>
    <col min="10248" max="10248" width="9.109375" style="61"/>
    <col min="10249" max="10249" width="11" style="61" bestFit="1" customWidth="1"/>
    <col min="10250" max="10502" width="9.109375" style="61"/>
    <col min="10503" max="10503" width="11" style="61" bestFit="1" customWidth="1"/>
    <col min="10504" max="10504" width="9.109375" style="61"/>
    <col min="10505" max="10505" width="11" style="61" bestFit="1" customWidth="1"/>
    <col min="10506" max="10758" width="9.109375" style="61"/>
    <col min="10759" max="10759" width="11" style="61" bestFit="1" customWidth="1"/>
    <col min="10760" max="10760" width="9.109375" style="61"/>
    <col min="10761" max="10761" width="11" style="61" bestFit="1" customWidth="1"/>
    <col min="10762" max="11014" width="9.109375" style="61"/>
    <col min="11015" max="11015" width="11" style="61" bestFit="1" customWidth="1"/>
    <col min="11016" max="11016" width="9.109375" style="61"/>
    <col min="11017" max="11017" width="11" style="61" bestFit="1" customWidth="1"/>
    <col min="11018" max="11270" width="9.109375" style="61"/>
    <col min="11271" max="11271" width="11" style="61" bestFit="1" customWidth="1"/>
    <col min="11272" max="11272" width="9.109375" style="61"/>
    <col min="11273" max="11273" width="11" style="61" bestFit="1" customWidth="1"/>
    <col min="11274" max="11526" width="9.109375" style="61"/>
    <col min="11527" max="11527" width="11" style="61" bestFit="1" customWidth="1"/>
    <col min="11528" max="11528" width="9.109375" style="61"/>
    <col min="11529" max="11529" width="11" style="61" bestFit="1" customWidth="1"/>
    <col min="11530" max="11782" width="9.109375" style="61"/>
    <col min="11783" max="11783" width="11" style="61" bestFit="1" customWidth="1"/>
    <col min="11784" max="11784" width="9.109375" style="61"/>
    <col min="11785" max="11785" width="11" style="61" bestFit="1" customWidth="1"/>
    <col min="11786" max="12038" width="9.109375" style="61"/>
    <col min="12039" max="12039" width="11" style="61" bestFit="1" customWidth="1"/>
    <col min="12040" max="12040" width="9.109375" style="61"/>
    <col min="12041" max="12041" width="11" style="61" bestFit="1" customWidth="1"/>
    <col min="12042" max="12294" width="9.109375" style="61"/>
    <col min="12295" max="12295" width="11" style="61" bestFit="1" customWidth="1"/>
    <col min="12296" max="12296" width="9.109375" style="61"/>
    <col min="12297" max="12297" width="11" style="61" bestFit="1" customWidth="1"/>
    <col min="12298" max="12550" width="9.109375" style="61"/>
    <col min="12551" max="12551" width="11" style="61" bestFit="1" customWidth="1"/>
    <col min="12552" max="12552" width="9.109375" style="61"/>
    <col min="12553" max="12553" width="11" style="61" bestFit="1" customWidth="1"/>
    <col min="12554" max="12806" width="9.109375" style="61"/>
    <col min="12807" max="12807" width="11" style="61" bestFit="1" customWidth="1"/>
    <col min="12808" max="12808" width="9.109375" style="61"/>
    <col min="12809" max="12809" width="11" style="61" bestFit="1" customWidth="1"/>
    <col min="12810" max="13062" width="9.109375" style="61"/>
    <col min="13063" max="13063" width="11" style="61" bestFit="1" customWidth="1"/>
    <col min="13064" max="13064" width="9.109375" style="61"/>
    <col min="13065" max="13065" width="11" style="61" bestFit="1" customWidth="1"/>
    <col min="13066" max="13318" width="9.109375" style="61"/>
    <col min="13319" max="13319" width="11" style="61" bestFit="1" customWidth="1"/>
    <col min="13320" max="13320" width="9.109375" style="61"/>
    <col min="13321" max="13321" width="11" style="61" bestFit="1" customWidth="1"/>
    <col min="13322" max="13574" width="9.109375" style="61"/>
    <col min="13575" max="13575" width="11" style="61" bestFit="1" customWidth="1"/>
    <col min="13576" max="13576" width="9.109375" style="61"/>
    <col min="13577" max="13577" width="11" style="61" bestFit="1" customWidth="1"/>
    <col min="13578" max="13830" width="9.109375" style="61"/>
    <col min="13831" max="13831" width="11" style="61" bestFit="1" customWidth="1"/>
    <col min="13832" max="13832" width="9.109375" style="61"/>
    <col min="13833" max="13833" width="11" style="61" bestFit="1" customWidth="1"/>
    <col min="13834" max="14086" width="9.109375" style="61"/>
    <col min="14087" max="14087" width="11" style="61" bestFit="1" customWidth="1"/>
    <col min="14088" max="14088" width="9.109375" style="61"/>
    <col min="14089" max="14089" width="11" style="61" bestFit="1" customWidth="1"/>
    <col min="14090" max="14342" width="9.109375" style="61"/>
    <col min="14343" max="14343" width="11" style="61" bestFit="1" customWidth="1"/>
    <col min="14344" max="14344" width="9.109375" style="61"/>
    <col min="14345" max="14345" width="11" style="61" bestFit="1" customWidth="1"/>
    <col min="14346" max="14598" width="9.109375" style="61"/>
    <col min="14599" max="14599" width="11" style="61" bestFit="1" customWidth="1"/>
    <col min="14600" max="14600" width="9.109375" style="61"/>
    <col min="14601" max="14601" width="11" style="61" bestFit="1" customWidth="1"/>
    <col min="14602" max="14854" width="9.109375" style="61"/>
    <col min="14855" max="14855" width="11" style="61" bestFit="1" customWidth="1"/>
    <col min="14856" max="14856" width="9.109375" style="61"/>
    <col min="14857" max="14857" width="11" style="61" bestFit="1" customWidth="1"/>
    <col min="14858" max="15110" width="9.109375" style="61"/>
    <col min="15111" max="15111" width="11" style="61" bestFit="1" customWidth="1"/>
    <col min="15112" max="15112" width="9.109375" style="61"/>
    <col min="15113" max="15113" width="11" style="61" bestFit="1" customWidth="1"/>
    <col min="15114" max="15366" width="9.109375" style="61"/>
    <col min="15367" max="15367" width="11" style="61" bestFit="1" customWidth="1"/>
    <col min="15368" max="15368" width="9.109375" style="61"/>
    <col min="15369" max="15369" width="11" style="61" bestFit="1" customWidth="1"/>
    <col min="15370" max="15622" width="9.109375" style="61"/>
    <col min="15623" max="15623" width="11" style="61" bestFit="1" customWidth="1"/>
    <col min="15624" max="15624" width="9.109375" style="61"/>
    <col min="15625" max="15625" width="11" style="61" bestFit="1" customWidth="1"/>
    <col min="15626" max="15878" width="9.109375" style="61"/>
    <col min="15879" max="15879" width="11" style="61" bestFit="1" customWidth="1"/>
    <col min="15880" max="15880" width="9.109375" style="61"/>
    <col min="15881" max="15881" width="11" style="61" bestFit="1" customWidth="1"/>
    <col min="15882" max="16134" width="9.109375" style="61"/>
    <col min="16135" max="16135" width="11" style="61" bestFit="1" customWidth="1"/>
    <col min="16136" max="16136" width="9.109375" style="61"/>
    <col min="16137" max="16137" width="11" style="61" bestFit="1" customWidth="1"/>
    <col min="16138" max="16384" width="9.109375" style="61"/>
  </cols>
  <sheetData>
    <row r="1" spans="1:3" x14ac:dyDescent="0.3">
      <c r="A1" s="60" t="s">
        <v>0</v>
      </c>
    </row>
    <row r="3" spans="1:3" s="60" customFormat="1" x14ac:dyDescent="0.3">
      <c r="A3" s="60" t="s">
        <v>1</v>
      </c>
    </row>
    <row r="4" spans="1:3" x14ac:dyDescent="0.3">
      <c r="B4" s="62" t="s">
        <v>2</v>
      </c>
      <c r="C4" s="62" t="s">
        <v>3</v>
      </c>
    </row>
    <row r="5" spans="1:3" x14ac:dyDescent="0.3">
      <c r="B5" s="63">
        <v>70</v>
      </c>
      <c r="C5" s="64">
        <v>400</v>
      </c>
    </row>
    <row r="6" spans="1:3" x14ac:dyDescent="0.3">
      <c r="B6" s="63">
        <v>80</v>
      </c>
      <c r="C6" s="64">
        <v>300</v>
      </c>
    </row>
  </sheetData>
  <printOptions headings="1" gridLines="1"/>
  <pageMargins left="0.75" right="0.75" top="1" bottom="1" header="0.5" footer="0.5"/>
  <pageSetup scale="58"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H27"/>
  <sheetViews>
    <sheetView workbookViewId="0">
      <selection activeCell="B32" sqref="B32"/>
    </sheetView>
  </sheetViews>
  <sheetFormatPr defaultRowHeight="14.4" x14ac:dyDescent="0.3"/>
  <cols>
    <col min="1" max="1" width="11.44140625" style="2" customWidth="1"/>
    <col min="2" max="2" width="9.5546875" style="2" bestFit="1" customWidth="1"/>
    <col min="3" max="3" width="12.6640625" style="2" customWidth="1"/>
    <col min="4" max="6" width="9.109375" style="2"/>
    <col min="7" max="7" width="10.88671875" style="2" customWidth="1"/>
    <col min="8" max="256" width="9.109375" style="2"/>
    <col min="257" max="257" width="11.44140625" style="2" customWidth="1"/>
    <col min="258" max="512" width="9.109375" style="2"/>
    <col min="513" max="513" width="11.44140625" style="2" customWidth="1"/>
    <col min="514" max="768" width="9.109375" style="2"/>
    <col min="769" max="769" width="11.44140625" style="2" customWidth="1"/>
    <col min="770" max="1024" width="9.109375" style="2"/>
    <col min="1025" max="1025" width="11.44140625" style="2" customWidth="1"/>
    <col min="1026" max="1280" width="9.109375" style="2"/>
    <col min="1281" max="1281" width="11.44140625" style="2" customWidth="1"/>
    <col min="1282" max="1536" width="9.109375" style="2"/>
    <col min="1537" max="1537" width="11.44140625" style="2" customWidth="1"/>
    <col min="1538" max="1792" width="9.109375" style="2"/>
    <col min="1793" max="1793" width="11.44140625" style="2" customWidth="1"/>
    <col min="1794" max="2048" width="9.109375" style="2"/>
    <col min="2049" max="2049" width="11.44140625" style="2" customWidth="1"/>
    <col min="2050" max="2304" width="9.109375" style="2"/>
    <col min="2305" max="2305" width="11.44140625" style="2" customWidth="1"/>
    <col min="2306" max="2560" width="9.109375" style="2"/>
    <col min="2561" max="2561" width="11.44140625" style="2" customWidth="1"/>
    <col min="2562" max="2816" width="9.109375" style="2"/>
    <col min="2817" max="2817" width="11.44140625" style="2" customWidth="1"/>
    <col min="2818" max="3072" width="9.109375" style="2"/>
    <col min="3073" max="3073" width="11.44140625" style="2" customWidth="1"/>
    <col min="3074" max="3328" width="9.109375" style="2"/>
    <col min="3329" max="3329" width="11.44140625" style="2" customWidth="1"/>
    <col min="3330" max="3584" width="9.109375" style="2"/>
    <col min="3585" max="3585" width="11.44140625" style="2" customWidth="1"/>
    <col min="3586" max="3840" width="9.109375" style="2"/>
    <col min="3841" max="3841" width="11.44140625" style="2" customWidth="1"/>
    <col min="3842" max="4096" width="9.109375" style="2"/>
    <col min="4097" max="4097" width="11.44140625" style="2" customWidth="1"/>
    <col min="4098" max="4352" width="9.109375" style="2"/>
    <col min="4353" max="4353" width="11.44140625" style="2" customWidth="1"/>
    <col min="4354" max="4608" width="9.109375" style="2"/>
    <col min="4609" max="4609" width="11.44140625" style="2" customWidth="1"/>
    <col min="4610" max="4864" width="9.109375" style="2"/>
    <col min="4865" max="4865" width="11.44140625" style="2" customWidth="1"/>
    <col min="4866" max="5120" width="9.109375" style="2"/>
    <col min="5121" max="5121" width="11.44140625" style="2" customWidth="1"/>
    <col min="5122" max="5376" width="9.109375" style="2"/>
    <col min="5377" max="5377" width="11.44140625" style="2" customWidth="1"/>
    <col min="5378" max="5632" width="9.109375" style="2"/>
    <col min="5633" max="5633" width="11.44140625" style="2" customWidth="1"/>
    <col min="5634" max="5888" width="9.109375" style="2"/>
    <col min="5889" max="5889" width="11.44140625" style="2" customWidth="1"/>
    <col min="5890" max="6144" width="9.109375" style="2"/>
    <col min="6145" max="6145" width="11.44140625" style="2" customWidth="1"/>
    <col min="6146" max="6400" width="9.109375" style="2"/>
    <col min="6401" max="6401" width="11.44140625" style="2" customWidth="1"/>
    <col min="6402" max="6656" width="9.109375" style="2"/>
    <col min="6657" max="6657" width="11.44140625" style="2" customWidth="1"/>
    <col min="6658" max="6912" width="9.109375" style="2"/>
    <col min="6913" max="6913" width="11.44140625" style="2" customWidth="1"/>
    <col min="6914" max="7168" width="9.109375" style="2"/>
    <col min="7169" max="7169" width="11.44140625" style="2" customWidth="1"/>
    <col min="7170" max="7424" width="9.109375" style="2"/>
    <col min="7425" max="7425" width="11.44140625" style="2" customWidth="1"/>
    <col min="7426" max="7680" width="9.109375" style="2"/>
    <col min="7681" max="7681" width="11.44140625" style="2" customWidth="1"/>
    <col min="7682" max="7936" width="9.109375" style="2"/>
    <col min="7937" max="7937" width="11.44140625" style="2" customWidth="1"/>
    <col min="7938" max="8192" width="9.109375" style="2"/>
    <col min="8193" max="8193" width="11.44140625" style="2" customWidth="1"/>
    <col min="8194" max="8448" width="9.109375" style="2"/>
    <col min="8449" max="8449" width="11.44140625" style="2" customWidth="1"/>
    <col min="8450" max="8704" width="9.109375" style="2"/>
    <col min="8705" max="8705" width="11.44140625" style="2" customWidth="1"/>
    <col min="8706" max="8960" width="9.109375" style="2"/>
    <col min="8961" max="8961" width="11.44140625" style="2" customWidth="1"/>
    <col min="8962" max="9216" width="9.109375" style="2"/>
    <col min="9217" max="9217" width="11.44140625" style="2" customWidth="1"/>
    <col min="9218" max="9472" width="9.109375" style="2"/>
    <col min="9473" max="9473" width="11.44140625" style="2" customWidth="1"/>
    <col min="9474" max="9728" width="9.109375" style="2"/>
    <col min="9729" max="9729" width="11.44140625" style="2" customWidth="1"/>
    <col min="9730" max="9984" width="9.109375" style="2"/>
    <col min="9985" max="9985" width="11.44140625" style="2" customWidth="1"/>
    <col min="9986" max="10240" width="9.109375" style="2"/>
    <col min="10241" max="10241" width="11.44140625" style="2" customWidth="1"/>
    <col min="10242" max="10496" width="9.109375" style="2"/>
    <col min="10497" max="10497" width="11.44140625" style="2" customWidth="1"/>
    <col min="10498" max="10752" width="9.109375" style="2"/>
    <col min="10753" max="10753" width="11.44140625" style="2" customWidth="1"/>
    <col min="10754" max="11008" width="9.109375" style="2"/>
    <col min="11009" max="11009" width="11.44140625" style="2" customWidth="1"/>
    <col min="11010" max="11264" width="9.109375" style="2"/>
    <col min="11265" max="11265" width="11.44140625" style="2" customWidth="1"/>
    <col min="11266" max="11520" width="9.109375" style="2"/>
    <col min="11521" max="11521" width="11.44140625" style="2" customWidth="1"/>
    <col min="11522" max="11776" width="9.109375" style="2"/>
    <col min="11777" max="11777" width="11.44140625" style="2" customWidth="1"/>
    <col min="11778" max="12032" width="9.109375" style="2"/>
    <col min="12033" max="12033" width="11.44140625" style="2" customWidth="1"/>
    <col min="12034" max="12288" width="9.109375" style="2"/>
    <col min="12289" max="12289" width="11.44140625" style="2" customWidth="1"/>
    <col min="12290" max="12544" width="9.109375" style="2"/>
    <col min="12545" max="12545" width="11.44140625" style="2" customWidth="1"/>
    <col min="12546" max="12800" width="9.109375" style="2"/>
    <col min="12801" max="12801" width="11.44140625" style="2" customWidth="1"/>
    <col min="12802" max="13056" width="9.109375" style="2"/>
    <col min="13057" max="13057" width="11.44140625" style="2" customWidth="1"/>
    <col min="13058" max="13312" width="9.109375" style="2"/>
    <col min="13313" max="13313" width="11.44140625" style="2" customWidth="1"/>
    <col min="13314" max="13568" width="9.109375" style="2"/>
    <col min="13569" max="13569" width="11.44140625" style="2" customWidth="1"/>
    <col min="13570" max="13824" width="9.109375" style="2"/>
    <col min="13825" max="13825" width="11.44140625" style="2" customWidth="1"/>
    <col min="13826" max="14080" width="9.109375" style="2"/>
    <col min="14081" max="14081" width="11.44140625" style="2" customWidth="1"/>
    <col min="14082" max="14336" width="9.109375" style="2"/>
    <col min="14337" max="14337" width="11.44140625" style="2" customWidth="1"/>
    <col min="14338" max="14592" width="9.109375" style="2"/>
    <col min="14593" max="14593" width="11.44140625" style="2" customWidth="1"/>
    <col min="14594" max="14848" width="9.109375" style="2"/>
    <col min="14849" max="14849" width="11.44140625" style="2" customWidth="1"/>
    <col min="14850" max="15104" width="9.109375" style="2"/>
    <col min="15105" max="15105" width="11.44140625" style="2" customWidth="1"/>
    <col min="15106" max="15360" width="9.109375" style="2"/>
    <col min="15361" max="15361" width="11.44140625" style="2" customWidth="1"/>
    <col min="15362" max="15616" width="9.109375" style="2"/>
    <col min="15617" max="15617" width="11.44140625" style="2" customWidth="1"/>
    <col min="15618" max="15872" width="9.109375" style="2"/>
    <col min="15873" max="15873" width="11.44140625" style="2" customWidth="1"/>
    <col min="15874" max="16128" width="9.109375" style="2"/>
    <col min="16129" max="16129" width="11.44140625" style="2" customWidth="1"/>
    <col min="16130" max="16384" width="9.109375" style="2"/>
  </cols>
  <sheetData>
    <row r="1" spans="1:8" x14ac:dyDescent="0.3">
      <c r="A1" s="1" t="s">
        <v>4</v>
      </c>
      <c r="G1" s="1"/>
    </row>
    <row r="2" spans="1:8" x14ac:dyDescent="0.3">
      <c r="G2" s="3"/>
      <c r="H2" s="3"/>
    </row>
    <row r="3" spans="1:8" x14ac:dyDescent="0.3">
      <c r="A3" s="10" t="s">
        <v>5</v>
      </c>
      <c r="B3" s="46">
        <v>50</v>
      </c>
      <c r="G3" s="3"/>
      <c r="H3" s="3"/>
    </row>
    <row r="4" spans="1:8" x14ac:dyDescent="0.3">
      <c r="G4" s="3"/>
      <c r="H4" s="3"/>
    </row>
    <row r="5" spans="1:8" x14ac:dyDescent="0.3">
      <c r="A5" s="1" t="s">
        <v>6</v>
      </c>
      <c r="B5" s="1"/>
      <c r="C5" s="1"/>
      <c r="D5" s="1"/>
      <c r="E5" s="1"/>
    </row>
    <row r="6" spans="1:8" x14ac:dyDescent="0.3">
      <c r="B6" s="45" t="s">
        <v>7</v>
      </c>
      <c r="C6" s="45" t="s">
        <v>8</v>
      </c>
      <c r="G6" s="3"/>
      <c r="H6" s="3"/>
    </row>
    <row r="7" spans="1:8" x14ac:dyDescent="0.3">
      <c r="B7" s="48">
        <v>1100</v>
      </c>
      <c r="C7" s="49">
        <v>-10</v>
      </c>
    </row>
    <row r="9" spans="1:8" x14ac:dyDescent="0.3">
      <c r="A9" s="1" t="s">
        <v>9</v>
      </c>
    </row>
    <row r="10" spans="1:8" x14ac:dyDescent="0.3">
      <c r="A10" s="10" t="s">
        <v>2</v>
      </c>
      <c r="B10" s="8">
        <v>79.999999654493664</v>
      </c>
      <c r="C10" s="114" t="s">
        <v>56</v>
      </c>
      <c r="D10" s="115"/>
      <c r="E10" s="116"/>
    </row>
    <row r="11" spans="1:8" x14ac:dyDescent="0.3">
      <c r="A11" s="10" t="s">
        <v>3</v>
      </c>
      <c r="B11" s="44">
        <f>B7+C7*B10</f>
        <v>300.00000345506339</v>
      </c>
      <c r="C11" s="114" t="s">
        <v>60</v>
      </c>
      <c r="D11" s="115"/>
      <c r="E11" s="116"/>
    </row>
    <row r="12" spans="1:8" x14ac:dyDescent="0.3">
      <c r="A12" s="10" t="s">
        <v>10</v>
      </c>
      <c r="B12" s="22">
        <f>(B10-B3)*B11</f>
        <v>9000</v>
      </c>
      <c r="C12" s="47" t="s">
        <v>57</v>
      </c>
      <c r="D12" s="10"/>
      <c r="E12" s="10"/>
    </row>
    <row r="14" spans="1:8" x14ac:dyDescent="0.3">
      <c r="A14" s="1" t="s">
        <v>11</v>
      </c>
    </row>
    <row r="15" spans="1:8" x14ac:dyDescent="0.3">
      <c r="A15" s="5" t="s">
        <v>2</v>
      </c>
      <c r="B15" s="5" t="s">
        <v>10</v>
      </c>
    </row>
    <row r="16" spans="1:8" x14ac:dyDescent="0.3">
      <c r="A16" s="6">
        <v>40</v>
      </c>
      <c r="B16" s="7">
        <f>(A16-$B$3)*($B$7+$C$7*A16)</f>
        <v>-7000</v>
      </c>
    </row>
    <row r="17" spans="1:2" x14ac:dyDescent="0.3">
      <c r="A17" s="6">
        <v>45</v>
      </c>
      <c r="B17" s="7">
        <f t="shared" ref="B17:B27" si="0">(A17-$B$3)*($B$7+$C$7*A17)</f>
        <v>-3250</v>
      </c>
    </row>
    <row r="18" spans="1:2" x14ac:dyDescent="0.3">
      <c r="A18" s="6">
        <v>50</v>
      </c>
      <c r="B18" s="7">
        <f t="shared" si="0"/>
        <v>0</v>
      </c>
    </row>
    <row r="19" spans="1:2" x14ac:dyDescent="0.3">
      <c r="A19" s="6">
        <v>55</v>
      </c>
      <c r="B19" s="7">
        <f t="shared" si="0"/>
        <v>2750</v>
      </c>
    </row>
    <row r="20" spans="1:2" x14ac:dyDescent="0.3">
      <c r="A20" s="6">
        <v>60</v>
      </c>
      <c r="B20" s="7">
        <f t="shared" si="0"/>
        <v>5000</v>
      </c>
    </row>
    <row r="21" spans="1:2" x14ac:dyDescent="0.3">
      <c r="A21" s="6">
        <v>65</v>
      </c>
      <c r="B21" s="9">
        <f t="shared" si="0"/>
        <v>6750</v>
      </c>
    </row>
    <row r="22" spans="1:2" x14ac:dyDescent="0.3">
      <c r="A22" s="6">
        <v>70</v>
      </c>
      <c r="B22" s="7">
        <f t="shared" si="0"/>
        <v>8000</v>
      </c>
    </row>
    <row r="23" spans="1:2" x14ac:dyDescent="0.3">
      <c r="A23" s="6">
        <v>75</v>
      </c>
      <c r="B23" s="7">
        <f t="shared" si="0"/>
        <v>8750</v>
      </c>
    </row>
    <row r="24" spans="1:2" x14ac:dyDescent="0.3">
      <c r="A24" s="6">
        <v>80</v>
      </c>
      <c r="B24" s="7">
        <f t="shared" si="0"/>
        <v>9000</v>
      </c>
    </row>
    <row r="25" spans="1:2" x14ac:dyDescent="0.3">
      <c r="A25" s="6">
        <v>85</v>
      </c>
      <c r="B25" s="7">
        <f t="shared" si="0"/>
        <v>8750</v>
      </c>
    </row>
    <row r="26" spans="1:2" x14ac:dyDescent="0.3">
      <c r="A26" s="6">
        <v>90</v>
      </c>
      <c r="B26" s="7">
        <f t="shared" si="0"/>
        <v>8000</v>
      </c>
    </row>
    <row r="27" spans="1:2" x14ac:dyDescent="0.3">
      <c r="A27" s="6">
        <v>95</v>
      </c>
      <c r="B27" s="7">
        <f t="shared" si="0"/>
        <v>6750</v>
      </c>
    </row>
  </sheetData>
  <mergeCells count="2">
    <mergeCell ref="C10:E10"/>
    <mergeCell ref="C11:E11"/>
  </mergeCells>
  <conditionalFormatting sqref="B16:B27">
    <cfRule type="top10" dxfId="2" priority="1" rank="1"/>
  </conditionalFormatting>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I27"/>
  <sheetViews>
    <sheetView workbookViewId="0"/>
  </sheetViews>
  <sheetFormatPr defaultRowHeight="14.4" x14ac:dyDescent="0.3"/>
  <cols>
    <col min="1" max="1" width="11.5546875" style="2" customWidth="1"/>
    <col min="2" max="2" width="12.6640625" style="2" bestFit="1" customWidth="1"/>
    <col min="3" max="7" width="9.109375" style="2"/>
    <col min="8" max="8" width="11.6640625" style="2" customWidth="1"/>
    <col min="9" max="256" width="9.109375" style="2"/>
    <col min="257" max="257" width="11.5546875" style="2" customWidth="1"/>
    <col min="258" max="512" width="9.109375" style="2"/>
    <col min="513" max="513" width="11.5546875" style="2" customWidth="1"/>
    <col min="514" max="768" width="9.109375" style="2"/>
    <col min="769" max="769" width="11.5546875" style="2" customWidth="1"/>
    <col min="770" max="1024" width="9.109375" style="2"/>
    <col min="1025" max="1025" width="11.5546875" style="2" customWidth="1"/>
    <col min="1026" max="1280" width="9.109375" style="2"/>
    <col min="1281" max="1281" width="11.5546875" style="2" customWidth="1"/>
    <col min="1282" max="1536" width="9.109375" style="2"/>
    <col min="1537" max="1537" width="11.5546875" style="2" customWidth="1"/>
    <col min="1538" max="1792" width="9.109375" style="2"/>
    <col min="1793" max="1793" width="11.5546875" style="2" customWidth="1"/>
    <col min="1794" max="2048" width="9.109375" style="2"/>
    <col min="2049" max="2049" width="11.5546875" style="2" customWidth="1"/>
    <col min="2050" max="2304" width="9.109375" style="2"/>
    <col min="2305" max="2305" width="11.5546875" style="2" customWidth="1"/>
    <col min="2306" max="2560" width="9.109375" style="2"/>
    <col min="2561" max="2561" width="11.5546875" style="2" customWidth="1"/>
    <col min="2562" max="2816" width="9.109375" style="2"/>
    <col min="2817" max="2817" width="11.5546875" style="2" customWidth="1"/>
    <col min="2818" max="3072" width="9.109375" style="2"/>
    <col min="3073" max="3073" width="11.5546875" style="2" customWidth="1"/>
    <col min="3074" max="3328" width="9.109375" style="2"/>
    <col min="3329" max="3329" width="11.5546875" style="2" customWidth="1"/>
    <col min="3330" max="3584" width="9.109375" style="2"/>
    <col min="3585" max="3585" width="11.5546875" style="2" customWidth="1"/>
    <col min="3586" max="3840" width="9.109375" style="2"/>
    <col min="3841" max="3841" width="11.5546875" style="2" customWidth="1"/>
    <col min="3842" max="4096" width="9.109375" style="2"/>
    <col min="4097" max="4097" width="11.5546875" style="2" customWidth="1"/>
    <col min="4098" max="4352" width="9.109375" style="2"/>
    <col min="4353" max="4353" width="11.5546875" style="2" customWidth="1"/>
    <col min="4354" max="4608" width="9.109375" style="2"/>
    <col min="4609" max="4609" width="11.5546875" style="2" customWidth="1"/>
    <col min="4610" max="4864" width="9.109375" style="2"/>
    <col min="4865" max="4865" width="11.5546875" style="2" customWidth="1"/>
    <col min="4866" max="5120" width="9.109375" style="2"/>
    <col min="5121" max="5121" width="11.5546875" style="2" customWidth="1"/>
    <col min="5122" max="5376" width="9.109375" style="2"/>
    <col min="5377" max="5377" width="11.5546875" style="2" customWidth="1"/>
    <col min="5378" max="5632" width="9.109375" style="2"/>
    <col min="5633" max="5633" width="11.5546875" style="2" customWidth="1"/>
    <col min="5634" max="5888" width="9.109375" style="2"/>
    <col min="5889" max="5889" width="11.5546875" style="2" customWidth="1"/>
    <col min="5890" max="6144" width="9.109375" style="2"/>
    <col min="6145" max="6145" width="11.5546875" style="2" customWidth="1"/>
    <col min="6146" max="6400" width="9.109375" style="2"/>
    <col min="6401" max="6401" width="11.5546875" style="2" customWidth="1"/>
    <col min="6402" max="6656" width="9.109375" style="2"/>
    <col min="6657" max="6657" width="11.5546875" style="2" customWidth="1"/>
    <col min="6658" max="6912" width="9.109375" style="2"/>
    <col min="6913" max="6913" width="11.5546875" style="2" customWidth="1"/>
    <col min="6914" max="7168" width="9.109375" style="2"/>
    <col min="7169" max="7169" width="11.5546875" style="2" customWidth="1"/>
    <col min="7170" max="7424" width="9.109375" style="2"/>
    <col min="7425" max="7425" width="11.5546875" style="2" customWidth="1"/>
    <col min="7426" max="7680" width="9.109375" style="2"/>
    <col min="7681" max="7681" width="11.5546875" style="2" customWidth="1"/>
    <col min="7682" max="7936" width="9.109375" style="2"/>
    <col min="7937" max="7937" width="11.5546875" style="2" customWidth="1"/>
    <col min="7938" max="8192" width="9.109375" style="2"/>
    <col min="8193" max="8193" width="11.5546875" style="2" customWidth="1"/>
    <col min="8194" max="8448" width="9.109375" style="2"/>
    <col min="8449" max="8449" width="11.5546875" style="2" customWidth="1"/>
    <col min="8450" max="8704" width="9.109375" style="2"/>
    <col min="8705" max="8705" width="11.5546875" style="2" customWidth="1"/>
    <col min="8706" max="8960" width="9.109375" style="2"/>
    <col min="8961" max="8961" width="11.5546875" style="2" customWidth="1"/>
    <col min="8962" max="9216" width="9.109375" style="2"/>
    <col min="9217" max="9217" width="11.5546875" style="2" customWidth="1"/>
    <col min="9218" max="9472" width="9.109375" style="2"/>
    <col min="9473" max="9473" width="11.5546875" style="2" customWidth="1"/>
    <col min="9474" max="9728" width="9.109375" style="2"/>
    <col min="9729" max="9729" width="11.5546875" style="2" customWidth="1"/>
    <col min="9730" max="9984" width="9.109375" style="2"/>
    <col min="9985" max="9985" width="11.5546875" style="2" customWidth="1"/>
    <col min="9986" max="10240" width="9.109375" style="2"/>
    <col min="10241" max="10241" width="11.5546875" style="2" customWidth="1"/>
    <col min="10242" max="10496" width="9.109375" style="2"/>
    <col min="10497" max="10497" width="11.5546875" style="2" customWidth="1"/>
    <col min="10498" max="10752" width="9.109375" style="2"/>
    <col min="10753" max="10753" width="11.5546875" style="2" customWidth="1"/>
    <col min="10754" max="11008" width="9.109375" style="2"/>
    <col min="11009" max="11009" width="11.5546875" style="2" customWidth="1"/>
    <col min="11010" max="11264" width="9.109375" style="2"/>
    <col min="11265" max="11265" width="11.5546875" style="2" customWidth="1"/>
    <col min="11266" max="11520" width="9.109375" style="2"/>
    <col min="11521" max="11521" width="11.5546875" style="2" customWidth="1"/>
    <col min="11522" max="11776" width="9.109375" style="2"/>
    <col min="11777" max="11777" width="11.5546875" style="2" customWidth="1"/>
    <col min="11778" max="12032" width="9.109375" style="2"/>
    <col min="12033" max="12033" width="11.5546875" style="2" customWidth="1"/>
    <col min="12034" max="12288" width="9.109375" style="2"/>
    <col min="12289" max="12289" width="11.5546875" style="2" customWidth="1"/>
    <col min="12290" max="12544" width="9.109375" style="2"/>
    <col min="12545" max="12545" width="11.5546875" style="2" customWidth="1"/>
    <col min="12546" max="12800" width="9.109375" style="2"/>
    <col min="12801" max="12801" width="11.5546875" style="2" customWidth="1"/>
    <col min="12802" max="13056" width="9.109375" style="2"/>
    <col min="13057" max="13057" width="11.5546875" style="2" customWidth="1"/>
    <col min="13058" max="13312" width="9.109375" style="2"/>
    <col min="13313" max="13313" width="11.5546875" style="2" customWidth="1"/>
    <col min="13314" max="13568" width="9.109375" style="2"/>
    <col min="13569" max="13569" width="11.5546875" style="2" customWidth="1"/>
    <col min="13570" max="13824" width="9.109375" style="2"/>
    <col min="13825" max="13825" width="11.5546875" style="2" customWidth="1"/>
    <col min="13826" max="14080" width="9.109375" style="2"/>
    <col min="14081" max="14081" width="11.5546875" style="2" customWidth="1"/>
    <col min="14082" max="14336" width="9.109375" style="2"/>
    <col min="14337" max="14337" width="11.5546875" style="2" customWidth="1"/>
    <col min="14338" max="14592" width="9.109375" style="2"/>
    <col min="14593" max="14593" width="11.5546875" style="2" customWidth="1"/>
    <col min="14594" max="14848" width="9.109375" style="2"/>
    <col min="14849" max="14849" width="11.5546875" style="2" customWidth="1"/>
    <col min="14850" max="15104" width="9.109375" style="2"/>
    <col min="15105" max="15105" width="11.5546875" style="2" customWidth="1"/>
    <col min="15106" max="15360" width="9.109375" style="2"/>
    <col min="15361" max="15361" width="11.5546875" style="2" customWidth="1"/>
    <col min="15362" max="15616" width="9.109375" style="2"/>
    <col min="15617" max="15617" width="11.5546875" style="2" customWidth="1"/>
    <col min="15618" max="15872" width="9.109375" style="2"/>
    <col min="15873" max="15873" width="11.5546875" style="2" customWidth="1"/>
    <col min="15874" max="16128" width="9.109375" style="2"/>
    <col min="16129" max="16129" width="11.5546875" style="2" customWidth="1"/>
    <col min="16130" max="16384" width="9.109375" style="2"/>
  </cols>
  <sheetData>
    <row r="1" spans="1:9" x14ac:dyDescent="0.3">
      <c r="A1" s="1" t="s">
        <v>12</v>
      </c>
      <c r="H1" s="1"/>
    </row>
    <row r="2" spans="1:9" x14ac:dyDescent="0.3">
      <c r="H2" s="3"/>
      <c r="I2" s="3"/>
    </row>
    <row r="3" spans="1:9" x14ac:dyDescent="0.3">
      <c r="A3" s="10" t="s">
        <v>5</v>
      </c>
      <c r="B3" s="46">
        <v>50</v>
      </c>
      <c r="H3" s="3"/>
      <c r="I3" s="3"/>
    </row>
    <row r="4" spans="1:9" x14ac:dyDescent="0.3">
      <c r="H4" s="3"/>
      <c r="I4" s="3"/>
    </row>
    <row r="5" spans="1:9" x14ac:dyDescent="0.3">
      <c r="A5" s="1" t="s">
        <v>58</v>
      </c>
    </row>
    <row r="6" spans="1:9" x14ac:dyDescent="0.3">
      <c r="B6" s="50" t="s">
        <v>13</v>
      </c>
      <c r="C6" s="50" t="s">
        <v>14</v>
      </c>
    </row>
    <row r="7" spans="1:9" x14ac:dyDescent="0.3">
      <c r="B7" s="66">
        <v>3777177.55</v>
      </c>
      <c r="C7" s="65">
        <v>-2.15</v>
      </c>
    </row>
    <row r="9" spans="1:9" x14ac:dyDescent="0.3">
      <c r="A9" s="1" t="s">
        <v>9</v>
      </c>
    </row>
    <row r="10" spans="1:9" x14ac:dyDescent="0.3">
      <c r="A10" s="10" t="s">
        <v>2</v>
      </c>
      <c r="B10" s="11">
        <v>93.478260868934072</v>
      </c>
      <c r="C10" s="114" t="s">
        <v>56</v>
      </c>
      <c r="D10" s="115"/>
      <c r="E10" s="116"/>
    </row>
    <row r="11" spans="1:9" x14ac:dyDescent="0.3">
      <c r="A11" s="10" t="s">
        <v>3</v>
      </c>
      <c r="B11" s="44">
        <f>B7*(B10^C7)</f>
        <v>218.8464763269088</v>
      </c>
      <c r="C11" s="114" t="s">
        <v>60</v>
      </c>
      <c r="D11" s="115"/>
      <c r="E11" s="116"/>
    </row>
    <row r="12" spans="1:9" x14ac:dyDescent="0.3">
      <c r="A12" s="10" t="s">
        <v>10</v>
      </c>
      <c r="B12" s="22">
        <f>(B10-B3)*B11</f>
        <v>9515.064187988346</v>
      </c>
      <c r="C12" s="47" t="s">
        <v>57</v>
      </c>
      <c r="D12" s="10"/>
      <c r="E12" s="10"/>
    </row>
    <row r="14" spans="1:9" x14ac:dyDescent="0.3">
      <c r="A14" s="1" t="s">
        <v>11</v>
      </c>
    </row>
    <row r="15" spans="1:9" x14ac:dyDescent="0.3">
      <c r="A15" s="5" t="s">
        <v>2</v>
      </c>
      <c r="B15" s="5" t="s">
        <v>10</v>
      </c>
    </row>
    <row r="16" spans="1:9" x14ac:dyDescent="0.3">
      <c r="A16" s="6">
        <v>55</v>
      </c>
      <c r="B16" s="6">
        <f>(A16-$B$3)*($B$7*A16^$C$7)</f>
        <v>3422.6116294609583</v>
      </c>
    </row>
    <row r="17" spans="1:2" x14ac:dyDescent="0.3">
      <c r="A17" s="6">
        <v>60</v>
      </c>
      <c r="B17" s="6">
        <f t="shared" ref="B17:B27" si="0">(A17-$B$3)*($B$7*A17^$C$7)</f>
        <v>5677.304805421787</v>
      </c>
    </row>
    <row r="18" spans="1:2" x14ac:dyDescent="0.3">
      <c r="A18" s="6">
        <v>65</v>
      </c>
      <c r="B18" s="6">
        <f t="shared" si="0"/>
        <v>7169.6002551806023</v>
      </c>
    </row>
    <row r="19" spans="1:2" x14ac:dyDescent="0.3">
      <c r="A19" s="6">
        <v>70</v>
      </c>
      <c r="B19" s="6">
        <f t="shared" si="0"/>
        <v>8151.4826663873919</v>
      </c>
    </row>
    <row r="20" spans="1:2" x14ac:dyDescent="0.3">
      <c r="A20" s="6">
        <v>75</v>
      </c>
      <c r="B20" s="6">
        <f t="shared" si="0"/>
        <v>8784.6748638657482</v>
      </c>
    </row>
    <row r="21" spans="1:2" x14ac:dyDescent="0.3">
      <c r="A21" s="6">
        <v>80</v>
      </c>
      <c r="B21" s="6">
        <f t="shared" si="0"/>
        <v>9175.8262733672072</v>
      </c>
    </row>
    <row r="22" spans="1:2" x14ac:dyDescent="0.3">
      <c r="A22" s="6">
        <v>85</v>
      </c>
      <c r="B22" s="6">
        <f t="shared" si="0"/>
        <v>9396.9032156222165</v>
      </c>
    </row>
    <row r="23" spans="1:2" x14ac:dyDescent="0.3">
      <c r="A23" s="6">
        <v>90</v>
      </c>
      <c r="B23" s="6">
        <f t="shared" si="0"/>
        <v>9497.4276923829566</v>
      </c>
    </row>
    <row r="24" spans="1:2" x14ac:dyDescent="0.3">
      <c r="A24" s="6">
        <v>95</v>
      </c>
      <c r="B24" s="6">
        <f t="shared" si="0"/>
        <v>9512.0508251854699</v>
      </c>
    </row>
    <row r="25" spans="1:2" x14ac:dyDescent="0.3">
      <c r="A25" s="6">
        <v>100</v>
      </c>
      <c r="B25" s="6">
        <f t="shared" si="0"/>
        <v>9465.3658360176905</v>
      </c>
    </row>
    <row r="26" spans="1:2" x14ac:dyDescent="0.3">
      <c r="A26" s="6">
        <v>105</v>
      </c>
      <c r="B26" s="6">
        <f t="shared" si="0"/>
        <v>9375.0392846370014</v>
      </c>
    </row>
    <row r="27" spans="1:2" x14ac:dyDescent="0.3">
      <c r="A27" s="6">
        <v>110</v>
      </c>
      <c r="B27" s="6">
        <f t="shared" si="0"/>
        <v>9253.8909431666743</v>
      </c>
    </row>
  </sheetData>
  <mergeCells count="2">
    <mergeCell ref="C10:E10"/>
    <mergeCell ref="C11:E11"/>
  </mergeCells>
  <conditionalFormatting sqref="B16:B27">
    <cfRule type="top10" dxfId="1" priority="1" rank="1"/>
  </conditionalFormatting>
  <printOptions headings="1" gridLines="1"/>
  <pageMargins left="0.75" right="0.75" top="1" bottom="1" header="0.5" footer="0.5"/>
  <pageSetup scale="82" orientation="portrait" horizontalDpi="1200" verticalDpi="12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1"/>
  <sheetViews>
    <sheetView workbookViewId="0">
      <selection activeCell="K32" sqref="K32"/>
    </sheetView>
  </sheetViews>
  <sheetFormatPr defaultRowHeight="14.4" x14ac:dyDescent="0.3"/>
  <cols>
    <col min="1" max="1" width="8.33203125" style="2" customWidth="1"/>
    <col min="2" max="252" width="8.88671875" style="2"/>
    <col min="253" max="253" width="22.88671875" style="2" customWidth="1"/>
    <col min="254" max="254" width="16.44140625" style="2" customWidth="1"/>
    <col min="255" max="255" width="8.88671875" style="2"/>
    <col min="256" max="256" width="16.44140625" style="2" customWidth="1"/>
    <col min="257" max="508" width="8.88671875" style="2"/>
    <col min="509" max="509" width="22.88671875" style="2" customWidth="1"/>
    <col min="510" max="510" width="16.44140625" style="2" customWidth="1"/>
    <col min="511" max="511" width="8.88671875" style="2"/>
    <col min="512" max="512" width="16.44140625" style="2" customWidth="1"/>
    <col min="513" max="764" width="8.88671875" style="2"/>
    <col min="765" max="765" width="22.88671875" style="2" customWidth="1"/>
    <col min="766" max="766" width="16.44140625" style="2" customWidth="1"/>
    <col min="767" max="767" width="8.88671875" style="2"/>
    <col min="768" max="768" width="16.44140625" style="2" customWidth="1"/>
    <col min="769" max="1020" width="8.88671875" style="2"/>
    <col min="1021" max="1021" width="22.88671875" style="2" customWidth="1"/>
    <col min="1022" max="1022" width="16.44140625" style="2" customWidth="1"/>
    <col min="1023" max="1023" width="8.88671875" style="2"/>
    <col min="1024" max="1024" width="16.44140625" style="2" customWidth="1"/>
    <col min="1025" max="1276" width="8.88671875" style="2"/>
    <col min="1277" max="1277" width="22.88671875" style="2" customWidth="1"/>
    <col min="1278" max="1278" width="16.44140625" style="2" customWidth="1"/>
    <col min="1279" max="1279" width="8.88671875" style="2"/>
    <col min="1280" max="1280" width="16.44140625" style="2" customWidth="1"/>
    <col min="1281" max="1532" width="8.88671875" style="2"/>
    <col min="1533" max="1533" width="22.88671875" style="2" customWidth="1"/>
    <col min="1534" max="1534" width="16.44140625" style="2" customWidth="1"/>
    <col min="1535" max="1535" width="8.88671875" style="2"/>
    <col min="1536" max="1536" width="16.44140625" style="2" customWidth="1"/>
    <col min="1537" max="1788" width="8.88671875" style="2"/>
    <col min="1789" max="1789" width="22.88671875" style="2" customWidth="1"/>
    <col min="1790" max="1790" width="16.44140625" style="2" customWidth="1"/>
    <col min="1791" max="1791" width="8.88671875" style="2"/>
    <col min="1792" max="1792" width="16.44140625" style="2" customWidth="1"/>
    <col min="1793" max="2044" width="8.88671875" style="2"/>
    <col min="2045" max="2045" width="22.88671875" style="2" customWidth="1"/>
    <col min="2046" max="2046" width="16.44140625" style="2" customWidth="1"/>
    <col min="2047" max="2047" width="8.88671875" style="2"/>
    <col min="2048" max="2048" width="16.44140625" style="2" customWidth="1"/>
    <col min="2049" max="2300" width="8.88671875" style="2"/>
    <col min="2301" max="2301" width="22.88671875" style="2" customWidth="1"/>
    <col min="2302" max="2302" width="16.44140625" style="2" customWidth="1"/>
    <col min="2303" max="2303" width="8.88671875" style="2"/>
    <col min="2304" max="2304" width="16.44140625" style="2" customWidth="1"/>
    <col min="2305" max="2556" width="8.88671875" style="2"/>
    <col min="2557" max="2557" width="22.88671875" style="2" customWidth="1"/>
    <col min="2558" max="2558" width="16.44140625" style="2" customWidth="1"/>
    <col min="2559" max="2559" width="8.88671875" style="2"/>
    <col min="2560" max="2560" width="16.44140625" style="2" customWidth="1"/>
    <col min="2561" max="2812" width="8.88671875" style="2"/>
    <col min="2813" max="2813" width="22.88671875" style="2" customWidth="1"/>
    <col min="2814" max="2814" width="16.44140625" style="2" customWidth="1"/>
    <col min="2815" max="2815" width="8.88671875" style="2"/>
    <col min="2816" max="2816" width="16.44140625" style="2" customWidth="1"/>
    <col min="2817" max="3068" width="8.88671875" style="2"/>
    <col min="3069" max="3069" width="22.88671875" style="2" customWidth="1"/>
    <col min="3070" max="3070" width="16.44140625" style="2" customWidth="1"/>
    <col min="3071" max="3071" width="8.88671875" style="2"/>
    <col min="3072" max="3072" width="16.44140625" style="2" customWidth="1"/>
    <col min="3073" max="3324" width="8.88671875" style="2"/>
    <col min="3325" max="3325" width="22.88671875" style="2" customWidth="1"/>
    <col min="3326" max="3326" width="16.44140625" style="2" customWidth="1"/>
    <col min="3327" max="3327" width="8.88671875" style="2"/>
    <col min="3328" max="3328" width="16.44140625" style="2" customWidth="1"/>
    <col min="3329" max="3580" width="8.88671875" style="2"/>
    <col min="3581" max="3581" width="22.88671875" style="2" customWidth="1"/>
    <col min="3582" max="3582" width="16.44140625" style="2" customWidth="1"/>
    <col min="3583" max="3583" width="8.88671875" style="2"/>
    <col min="3584" max="3584" width="16.44140625" style="2" customWidth="1"/>
    <col min="3585" max="3836" width="8.88671875" style="2"/>
    <col min="3837" max="3837" width="22.88671875" style="2" customWidth="1"/>
    <col min="3838" max="3838" width="16.44140625" style="2" customWidth="1"/>
    <col min="3839" max="3839" width="8.88671875" style="2"/>
    <col min="3840" max="3840" width="16.44140625" style="2" customWidth="1"/>
    <col min="3841" max="4092" width="8.88671875" style="2"/>
    <col min="4093" max="4093" width="22.88671875" style="2" customWidth="1"/>
    <col min="4094" max="4094" width="16.44140625" style="2" customWidth="1"/>
    <col min="4095" max="4095" width="8.88671875" style="2"/>
    <col min="4096" max="4096" width="16.44140625" style="2" customWidth="1"/>
    <col min="4097" max="4348" width="8.88671875" style="2"/>
    <col min="4349" max="4349" width="22.88671875" style="2" customWidth="1"/>
    <col min="4350" max="4350" width="16.44140625" style="2" customWidth="1"/>
    <col min="4351" max="4351" width="8.88671875" style="2"/>
    <col min="4352" max="4352" width="16.44140625" style="2" customWidth="1"/>
    <col min="4353" max="4604" width="8.88671875" style="2"/>
    <col min="4605" max="4605" width="22.88671875" style="2" customWidth="1"/>
    <col min="4606" max="4606" width="16.44140625" style="2" customWidth="1"/>
    <col min="4607" max="4607" width="8.88671875" style="2"/>
    <col min="4608" max="4608" width="16.44140625" style="2" customWidth="1"/>
    <col min="4609" max="4860" width="8.88671875" style="2"/>
    <col min="4861" max="4861" width="22.88671875" style="2" customWidth="1"/>
    <col min="4862" max="4862" width="16.44140625" style="2" customWidth="1"/>
    <col min="4863" max="4863" width="8.88671875" style="2"/>
    <col min="4864" max="4864" width="16.44140625" style="2" customWidth="1"/>
    <col min="4865" max="5116" width="8.88671875" style="2"/>
    <col min="5117" max="5117" width="22.88671875" style="2" customWidth="1"/>
    <col min="5118" max="5118" width="16.44140625" style="2" customWidth="1"/>
    <col min="5119" max="5119" width="8.88671875" style="2"/>
    <col min="5120" max="5120" width="16.44140625" style="2" customWidth="1"/>
    <col min="5121" max="5372" width="8.88671875" style="2"/>
    <col min="5373" max="5373" width="22.88671875" style="2" customWidth="1"/>
    <col min="5374" max="5374" width="16.44140625" style="2" customWidth="1"/>
    <col min="5375" max="5375" width="8.88671875" style="2"/>
    <col min="5376" max="5376" width="16.44140625" style="2" customWidth="1"/>
    <col min="5377" max="5628" width="8.88671875" style="2"/>
    <col min="5629" max="5629" width="22.88671875" style="2" customWidth="1"/>
    <col min="5630" max="5630" width="16.44140625" style="2" customWidth="1"/>
    <col min="5631" max="5631" width="8.88671875" style="2"/>
    <col min="5632" max="5632" width="16.44140625" style="2" customWidth="1"/>
    <col min="5633" max="5884" width="8.88671875" style="2"/>
    <col min="5885" max="5885" width="22.88671875" style="2" customWidth="1"/>
    <col min="5886" max="5886" width="16.44140625" style="2" customWidth="1"/>
    <col min="5887" max="5887" width="8.88671875" style="2"/>
    <col min="5888" max="5888" width="16.44140625" style="2" customWidth="1"/>
    <col min="5889" max="6140" width="8.88671875" style="2"/>
    <col min="6141" max="6141" width="22.88671875" style="2" customWidth="1"/>
    <col min="6142" max="6142" width="16.44140625" style="2" customWidth="1"/>
    <col min="6143" max="6143" width="8.88671875" style="2"/>
    <col min="6144" max="6144" width="16.44140625" style="2" customWidth="1"/>
    <col min="6145" max="6396" width="8.88671875" style="2"/>
    <col min="6397" max="6397" width="22.88671875" style="2" customWidth="1"/>
    <col min="6398" max="6398" width="16.44140625" style="2" customWidth="1"/>
    <col min="6399" max="6399" width="8.88671875" style="2"/>
    <col min="6400" max="6400" width="16.44140625" style="2" customWidth="1"/>
    <col min="6401" max="6652" width="8.88671875" style="2"/>
    <col min="6653" max="6653" width="22.88671875" style="2" customWidth="1"/>
    <col min="6654" max="6654" width="16.44140625" style="2" customWidth="1"/>
    <col min="6655" max="6655" width="8.88671875" style="2"/>
    <col min="6656" max="6656" width="16.44140625" style="2" customWidth="1"/>
    <col min="6657" max="6908" width="8.88671875" style="2"/>
    <col min="6909" max="6909" width="22.88671875" style="2" customWidth="1"/>
    <col min="6910" max="6910" width="16.44140625" style="2" customWidth="1"/>
    <col min="6911" max="6911" width="8.88671875" style="2"/>
    <col min="6912" max="6912" width="16.44140625" style="2" customWidth="1"/>
    <col min="6913" max="7164" width="8.88671875" style="2"/>
    <col min="7165" max="7165" width="22.88671875" style="2" customWidth="1"/>
    <col min="7166" max="7166" width="16.44140625" style="2" customWidth="1"/>
    <col min="7167" max="7167" width="8.88671875" style="2"/>
    <col min="7168" max="7168" width="16.44140625" style="2" customWidth="1"/>
    <col min="7169" max="7420" width="8.88671875" style="2"/>
    <col min="7421" max="7421" width="22.88671875" style="2" customWidth="1"/>
    <col min="7422" max="7422" width="16.44140625" style="2" customWidth="1"/>
    <col min="7423" max="7423" width="8.88671875" style="2"/>
    <col min="7424" max="7424" width="16.44140625" style="2" customWidth="1"/>
    <col min="7425" max="7676" width="8.88671875" style="2"/>
    <col min="7677" max="7677" width="22.88671875" style="2" customWidth="1"/>
    <col min="7678" max="7678" width="16.44140625" style="2" customWidth="1"/>
    <col min="7679" max="7679" width="8.88671875" style="2"/>
    <col min="7680" max="7680" width="16.44140625" style="2" customWidth="1"/>
    <col min="7681" max="7932" width="8.88671875" style="2"/>
    <col min="7933" max="7933" width="22.88671875" style="2" customWidth="1"/>
    <col min="7934" max="7934" width="16.44140625" style="2" customWidth="1"/>
    <col min="7935" max="7935" width="8.88671875" style="2"/>
    <col min="7936" max="7936" width="16.44140625" style="2" customWidth="1"/>
    <col min="7937" max="8188" width="8.88671875" style="2"/>
    <col min="8189" max="8189" width="22.88671875" style="2" customWidth="1"/>
    <col min="8190" max="8190" width="16.44140625" style="2" customWidth="1"/>
    <col min="8191" max="8191" width="8.88671875" style="2"/>
    <col min="8192" max="8192" width="16.44140625" style="2" customWidth="1"/>
    <col min="8193" max="8444" width="8.88671875" style="2"/>
    <col min="8445" max="8445" width="22.88671875" style="2" customWidth="1"/>
    <col min="8446" max="8446" width="16.44140625" style="2" customWidth="1"/>
    <col min="8447" max="8447" width="8.88671875" style="2"/>
    <col min="8448" max="8448" width="16.44140625" style="2" customWidth="1"/>
    <col min="8449" max="8700" width="8.88671875" style="2"/>
    <col min="8701" max="8701" width="22.88671875" style="2" customWidth="1"/>
    <col min="8702" max="8702" width="16.44140625" style="2" customWidth="1"/>
    <col min="8703" max="8703" width="8.88671875" style="2"/>
    <col min="8704" max="8704" width="16.44140625" style="2" customWidth="1"/>
    <col min="8705" max="8956" width="8.88671875" style="2"/>
    <col min="8957" max="8957" width="22.88671875" style="2" customWidth="1"/>
    <col min="8958" max="8958" width="16.44140625" style="2" customWidth="1"/>
    <col min="8959" max="8959" width="8.88671875" style="2"/>
    <col min="8960" max="8960" width="16.44140625" style="2" customWidth="1"/>
    <col min="8961" max="9212" width="8.88671875" style="2"/>
    <col min="9213" max="9213" width="22.88671875" style="2" customWidth="1"/>
    <col min="9214" max="9214" width="16.44140625" style="2" customWidth="1"/>
    <col min="9215" max="9215" width="8.88671875" style="2"/>
    <col min="9216" max="9216" width="16.44140625" style="2" customWidth="1"/>
    <col min="9217" max="9468" width="8.88671875" style="2"/>
    <col min="9469" max="9469" width="22.88671875" style="2" customWidth="1"/>
    <col min="9470" max="9470" width="16.44140625" style="2" customWidth="1"/>
    <col min="9471" max="9471" width="8.88671875" style="2"/>
    <col min="9472" max="9472" width="16.44140625" style="2" customWidth="1"/>
    <col min="9473" max="9724" width="8.88671875" style="2"/>
    <col min="9725" max="9725" width="22.88671875" style="2" customWidth="1"/>
    <col min="9726" max="9726" width="16.44140625" style="2" customWidth="1"/>
    <col min="9727" max="9727" width="8.88671875" style="2"/>
    <col min="9728" max="9728" width="16.44140625" style="2" customWidth="1"/>
    <col min="9729" max="9980" width="8.88671875" style="2"/>
    <col min="9981" max="9981" width="22.88671875" style="2" customWidth="1"/>
    <col min="9982" max="9982" width="16.44140625" style="2" customWidth="1"/>
    <col min="9983" max="9983" width="8.88671875" style="2"/>
    <col min="9984" max="9984" width="16.44140625" style="2" customWidth="1"/>
    <col min="9985" max="10236" width="8.88671875" style="2"/>
    <col min="10237" max="10237" width="22.88671875" style="2" customWidth="1"/>
    <col min="10238" max="10238" width="16.44140625" style="2" customWidth="1"/>
    <col min="10239" max="10239" width="8.88671875" style="2"/>
    <col min="10240" max="10240" width="16.44140625" style="2" customWidth="1"/>
    <col min="10241" max="10492" width="8.88671875" style="2"/>
    <col min="10493" max="10493" width="22.88671875" style="2" customWidth="1"/>
    <col min="10494" max="10494" width="16.44140625" style="2" customWidth="1"/>
    <col min="10495" max="10495" width="8.88671875" style="2"/>
    <col min="10496" max="10496" width="16.44140625" style="2" customWidth="1"/>
    <col min="10497" max="10748" width="8.88671875" style="2"/>
    <col min="10749" max="10749" width="22.88671875" style="2" customWidth="1"/>
    <col min="10750" max="10750" width="16.44140625" style="2" customWidth="1"/>
    <col min="10751" max="10751" width="8.88671875" style="2"/>
    <col min="10752" max="10752" width="16.44140625" style="2" customWidth="1"/>
    <col min="10753" max="11004" width="8.88671875" style="2"/>
    <col min="11005" max="11005" width="22.88671875" style="2" customWidth="1"/>
    <col min="11006" max="11006" width="16.44140625" style="2" customWidth="1"/>
    <col min="11007" max="11007" width="8.88671875" style="2"/>
    <col min="11008" max="11008" width="16.44140625" style="2" customWidth="1"/>
    <col min="11009" max="11260" width="8.88671875" style="2"/>
    <col min="11261" max="11261" width="22.88671875" style="2" customWidth="1"/>
    <col min="11262" max="11262" width="16.44140625" style="2" customWidth="1"/>
    <col min="11263" max="11263" width="8.88671875" style="2"/>
    <col min="11264" max="11264" width="16.44140625" style="2" customWidth="1"/>
    <col min="11265" max="11516" width="8.88671875" style="2"/>
    <col min="11517" max="11517" width="22.88671875" style="2" customWidth="1"/>
    <col min="11518" max="11518" width="16.44140625" style="2" customWidth="1"/>
    <col min="11519" max="11519" width="8.88671875" style="2"/>
    <col min="11520" max="11520" width="16.44140625" style="2" customWidth="1"/>
    <col min="11521" max="11772" width="8.88671875" style="2"/>
    <col min="11773" max="11773" width="22.88671875" style="2" customWidth="1"/>
    <col min="11774" max="11774" width="16.44140625" style="2" customWidth="1"/>
    <col min="11775" max="11775" width="8.88671875" style="2"/>
    <col min="11776" max="11776" width="16.44140625" style="2" customWidth="1"/>
    <col min="11777" max="12028" width="8.88671875" style="2"/>
    <col min="12029" max="12029" width="22.88671875" style="2" customWidth="1"/>
    <col min="12030" max="12030" width="16.44140625" style="2" customWidth="1"/>
    <col min="12031" max="12031" width="8.88671875" style="2"/>
    <col min="12032" max="12032" width="16.44140625" style="2" customWidth="1"/>
    <col min="12033" max="12284" width="8.88671875" style="2"/>
    <col min="12285" max="12285" width="22.88671875" style="2" customWidth="1"/>
    <col min="12286" max="12286" width="16.44140625" style="2" customWidth="1"/>
    <col min="12287" max="12287" width="8.88671875" style="2"/>
    <col min="12288" max="12288" width="16.44140625" style="2" customWidth="1"/>
    <col min="12289" max="12540" width="8.88671875" style="2"/>
    <col min="12541" max="12541" width="22.88671875" style="2" customWidth="1"/>
    <col min="12542" max="12542" width="16.44140625" style="2" customWidth="1"/>
    <col min="12543" max="12543" width="8.88671875" style="2"/>
    <col min="12544" max="12544" width="16.44140625" style="2" customWidth="1"/>
    <col min="12545" max="12796" width="8.88671875" style="2"/>
    <col min="12797" max="12797" width="22.88671875" style="2" customWidth="1"/>
    <col min="12798" max="12798" width="16.44140625" style="2" customWidth="1"/>
    <col min="12799" max="12799" width="8.88671875" style="2"/>
    <col min="12800" max="12800" width="16.44140625" style="2" customWidth="1"/>
    <col min="12801" max="13052" width="8.88671875" style="2"/>
    <col min="13053" max="13053" width="22.88671875" style="2" customWidth="1"/>
    <col min="13054" max="13054" width="16.44140625" style="2" customWidth="1"/>
    <col min="13055" max="13055" width="8.88671875" style="2"/>
    <col min="13056" max="13056" width="16.44140625" style="2" customWidth="1"/>
    <col min="13057" max="13308" width="8.88671875" style="2"/>
    <col min="13309" max="13309" width="22.88671875" style="2" customWidth="1"/>
    <col min="13310" max="13310" width="16.44140625" style="2" customWidth="1"/>
    <col min="13311" max="13311" width="8.88671875" style="2"/>
    <col min="13312" max="13312" width="16.44140625" style="2" customWidth="1"/>
    <col min="13313" max="13564" width="8.88671875" style="2"/>
    <col min="13565" max="13565" width="22.88671875" style="2" customWidth="1"/>
    <col min="13566" max="13566" width="16.44140625" style="2" customWidth="1"/>
    <col min="13567" max="13567" width="8.88671875" style="2"/>
    <col min="13568" max="13568" width="16.44140625" style="2" customWidth="1"/>
    <col min="13569" max="13820" width="8.88671875" style="2"/>
    <col min="13821" max="13821" width="22.88671875" style="2" customWidth="1"/>
    <col min="13822" max="13822" width="16.44140625" style="2" customWidth="1"/>
    <col min="13823" max="13823" width="8.88671875" style="2"/>
    <col min="13824" max="13824" width="16.44140625" style="2" customWidth="1"/>
    <col min="13825" max="14076" width="8.88671875" style="2"/>
    <col min="14077" max="14077" width="22.88671875" style="2" customWidth="1"/>
    <col min="14078" max="14078" width="16.44140625" style="2" customWidth="1"/>
    <col min="14079" max="14079" width="8.88671875" style="2"/>
    <col min="14080" max="14080" width="16.44140625" style="2" customWidth="1"/>
    <col min="14081" max="14332" width="8.88671875" style="2"/>
    <col min="14333" max="14333" width="22.88671875" style="2" customWidth="1"/>
    <col min="14334" max="14334" width="16.44140625" style="2" customWidth="1"/>
    <col min="14335" max="14335" width="8.88671875" style="2"/>
    <col min="14336" max="14336" width="16.44140625" style="2" customWidth="1"/>
    <col min="14337" max="14588" width="8.88671875" style="2"/>
    <col min="14589" max="14589" width="22.88671875" style="2" customWidth="1"/>
    <col min="14590" max="14590" width="16.44140625" style="2" customWidth="1"/>
    <col min="14591" max="14591" width="8.88671875" style="2"/>
    <col min="14592" max="14592" width="16.44140625" style="2" customWidth="1"/>
    <col min="14593" max="14844" width="8.88671875" style="2"/>
    <col min="14845" max="14845" width="22.88671875" style="2" customWidth="1"/>
    <col min="14846" max="14846" width="16.44140625" style="2" customWidth="1"/>
    <col min="14847" max="14847" width="8.88671875" style="2"/>
    <col min="14848" max="14848" width="16.44140625" style="2" customWidth="1"/>
    <col min="14849" max="15100" width="8.88671875" style="2"/>
    <col min="15101" max="15101" width="22.88671875" style="2" customWidth="1"/>
    <col min="15102" max="15102" width="16.44140625" style="2" customWidth="1"/>
    <col min="15103" max="15103" width="8.88671875" style="2"/>
    <col min="15104" max="15104" width="16.44140625" style="2" customWidth="1"/>
    <col min="15105" max="15356" width="8.88671875" style="2"/>
    <col min="15357" max="15357" width="22.88671875" style="2" customWidth="1"/>
    <col min="15358" max="15358" width="16.44140625" style="2" customWidth="1"/>
    <col min="15359" max="15359" width="8.88671875" style="2"/>
    <col min="15360" max="15360" width="16.44140625" style="2" customWidth="1"/>
    <col min="15361" max="15612" width="8.88671875" style="2"/>
    <col min="15613" max="15613" width="22.88671875" style="2" customWidth="1"/>
    <col min="15614" max="15614" width="16.44140625" style="2" customWidth="1"/>
    <col min="15615" max="15615" width="8.88671875" style="2"/>
    <col min="15616" max="15616" width="16.44140625" style="2" customWidth="1"/>
    <col min="15617" max="15868" width="8.88671875" style="2"/>
    <col min="15869" max="15869" width="22.88671875" style="2" customWidth="1"/>
    <col min="15870" max="15870" width="16.44140625" style="2" customWidth="1"/>
    <col min="15871" max="15871" width="8.88671875" style="2"/>
    <col min="15872" max="15872" width="16.44140625" style="2" customWidth="1"/>
    <col min="15873" max="16124" width="8.88671875" style="2"/>
    <col min="16125" max="16125" width="22.88671875" style="2" customWidth="1"/>
    <col min="16126" max="16126" width="16.44140625" style="2" customWidth="1"/>
    <col min="16127" max="16127" width="8.88671875" style="2"/>
    <col min="16128" max="16128" width="16.44140625" style="2" customWidth="1"/>
    <col min="16129" max="16384" width="8.88671875" style="2"/>
  </cols>
  <sheetData>
    <row r="1" spans="1:3" x14ac:dyDescent="0.3">
      <c r="A1" s="1" t="s">
        <v>55</v>
      </c>
    </row>
    <row r="3" spans="1:3" x14ac:dyDescent="0.3">
      <c r="A3" s="5" t="s">
        <v>29</v>
      </c>
      <c r="B3" s="5" t="s">
        <v>2</v>
      </c>
      <c r="C3" s="5" t="s">
        <v>3</v>
      </c>
    </row>
    <row r="4" spans="1:3" x14ac:dyDescent="0.3">
      <c r="A4" s="14">
        <v>1</v>
      </c>
      <c r="B4" s="20">
        <v>360</v>
      </c>
      <c r="C4" s="14">
        <v>284</v>
      </c>
    </row>
    <row r="5" spans="1:3" x14ac:dyDescent="0.3">
      <c r="A5" s="14">
        <v>2</v>
      </c>
      <c r="B5" s="20">
        <v>340</v>
      </c>
      <c r="C5" s="14">
        <v>320</v>
      </c>
    </row>
    <row r="6" spans="1:3" x14ac:dyDescent="0.3">
      <c r="A6" s="14">
        <v>3</v>
      </c>
      <c r="B6" s="20">
        <v>380</v>
      </c>
      <c r="C6" s="14">
        <v>251</v>
      </c>
    </row>
    <row r="7" spans="1:3" x14ac:dyDescent="0.3">
      <c r="A7" s="14">
        <v>4</v>
      </c>
      <c r="B7" s="20">
        <v>410</v>
      </c>
      <c r="C7" s="14">
        <v>199</v>
      </c>
    </row>
    <row r="8" spans="1:3" x14ac:dyDescent="0.3">
      <c r="A8" s="14">
        <v>5</v>
      </c>
      <c r="B8" s="20">
        <v>320</v>
      </c>
      <c r="C8" s="14">
        <v>376</v>
      </c>
    </row>
    <row r="9" spans="1:3" x14ac:dyDescent="0.3">
      <c r="A9" s="14">
        <v>6</v>
      </c>
      <c r="B9" s="20">
        <v>350</v>
      </c>
      <c r="C9" s="14">
        <v>298</v>
      </c>
    </row>
    <row r="10" spans="1:3" x14ac:dyDescent="0.3">
      <c r="A10" s="14">
        <v>7</v>
      </c>
      <c r="B10" s="20">
        <v>400</v>
      </c>
      <c r="C10" s="14">
        <v>217</v>
      </c>
    </row>
    <row r="11" spans="1:3" x14ac:dyDescent="0.3">
      <c r="A11" s="14">
        <v>8</v>
      </c>
      <c r="B11" s="20">
        <v>370</v>
      </c>
      <c r="C11" s="14">
        <v>256</v>
      </c>
    </row>
    <row r="12" spans="1:3" x14ac:dyDescent="0.3">
      <c r="A12" s="14">
        <v>9</v>
      </c>
      <c r="B12" s="20">
        <v>340</v>
      </c>
      <c r="C12" s="14">
        <v>320</v>
      </c>
    </row>
    <row r="13" spans="1:3" x14ac:dyDescent="0.3">
      <c r="A13" s="14">
        <v>10</v>
      </c>
      <c r="B13" s="20">
        <v>450</v>
      </c>
      <c r="C13" s="14">
        <v>168</v>
      </c>
    </row>
    <row r="14" spans="1:3" x14ac:dyDescent="0.3">
      <c r="A14" s="14">
        <v>11</v>
      </c>
      <c r="B14" s="20">
        <v>400</v>
      </c>
      <c r="C14" s="14">
        <v>214</v>
      </c>
    </row>
    <row r="15" spans="1:3" x14ac:dyDescent="0.3">
      <c r="A15" s="14">
        <v>12</v>
      </c>
      <c r="B15" s="20">
        <v>380</v>
      </c>
      <c r="C15" s="14">
        <v>243</v>
      </c>
    </row>
    <row r="16" spans="1:3" x14ac:dyDescent="0.3">
      <c r="A16" s="14">
        <v>13</v>
      </c>
      <c r="B16" s="20">
        <v>370</v>
      </c>
      <c r="C16" s="14">
        <v>269</v>
      </c>
    </row>
    <row r="17" spans="1:3" x14ac:dyDescent="0.3">
      <c r="A17" s="14">
        <v>14</v>
      </c>
      <c r="B17" s="20">
        <v>315</v>
      </c>
      <c r="C17" s="14">
        <v>385</v>
      </c>
    </row>
    <row r="18" spans="1:3" x14ac:dyDescent="0.3">
      <c r="A18" s="14">
        <v>15</v>
      </c>
      <c r="B18" s="20">
        <v>340</v>
      </c>
      <c r="C18" s="14">
        <v>328</v>
      </c>
    </row>
    <row r="19" spans="1:3" x14ac:dyDescent="0.3">
      <c r="A19" s="14">
        <v>16</v>
      </c>
      <c r="B19" s="20">
        <v>325</v>
      </c>
      <c r="C19" s="14">
        <v>357</v>
      </c>
    </row>
    <row r="20" spans="1:3" x14ac:dyDescent="0.3">
      <c r="A20" s="14">
        <v>17</v>
      </c>
      <c r="B20" s="20">
        <v>370</v>
      </c>
      <c r="C20" s="14">
        <v>266</v>
      </c>
    </row>
    <row r="21" spans="1:3" x14ac:dyDescent="0.3">
      <c r="A21" s="14">
        <v>18</v>
      </c>
      <c r="B21" s="20">
        <v>380</v>
      </c>
      <c r="C21" s="14">
        <v>236</v>
      </c>
    </row>
    <row r="22" spans="1:3" x14ac:dyDescent="0.3">
      <c r="A22" s="14">
        <v>19</v>
      </c>
      <c r="B22" s="20">
        <v>400</v>
      </c>
      <c r="C22" s="14">
        <v>209</v>
      </c>
    </row>
    <row r="23" spans="1:3" x14ac:dyDescent="0.3">
      <c r="A23" s="14">
        <v>20</v>
      </c>
      <c r="B23" s="20">
        <v>385</v>
      </c>
      <c r="C23" s="14">
        <v>232</v>
      </c>
    </row>
    <row r="24" spans="1:3" x14ac:dyDescent="0.3">
      <c r="A24" s="1"/>
      <c r="B24" s="1"/>
    </row>
    <row r="25" spans="1:3" x14ac:dyDescent="0.3">
      <c r="A25" s="1"/>
      <c r="B25" s="1"/>
    </row>
    <row r="26" spans="1:3" x14ac:dyDescent="0.3">
      <c r="A26" s="1"/>
      <c r="B26" s="1"/>
    </row>
    <row r="27" spans="1:3" x14ac:dyDescent="0.3">
      <c r="A27" s="1"/>
      <c r="B27" s="1"/>
    </row>
    <row r="28" spans="1:3" x14ac:dyDescent="0.3">
      <c r="A28" s="1"/>
      <c r="B28" s="1"/>
    </row>
    <row r="29" spans="1:3" x14ac:dyDescent="0.3">
      <c r="A29" s="1"/>
      <c r="B29" s="1"/>
    </row>
    <row r="30" spans="1:3" x14ac:dyDescent="0.3">
      <c r="A30" s="1"/>
      <c r="B30" s="1"/>
    </row>
    <row r="31" spans="1:3" x14ac:dyDescent="0.3">
      <c r="A31" s="1"/>
      <c r="B31" s="1"/>
    </row>
  </sheetData>
  <printOptions headings="1" gridLines="1"/>
  <pageMargins left="0.75" right="0.75" top="1" bottom="1" header="0.5" footer="0.5"/>
  <pageSetup scale="72" orientation="portrait" horizontalDpi="1200" verticalDpi="1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6"/>
  <sheetViews>
    <sheetView workbookViewId="0"/>
  </sheetViews>
  <sheetFormatPr defaultRowHeight="14.4" x14ac:dyDescent="0.3"/>
  <cols>
    <col min="1" max="1" width="21.88671875" style="2" customWidth="1"/>
    <col min="2" max="2" width="16.44140625" style="2" customWidth="1"/>
    <col min="3" max="3" width="10.6640625" style="2" bestFit="1" customWidth="1"/>
    <col min="4" max="4" width="19" style="2" customWidth="1"/>
    <col min="5" max="250" width="8.88671875" style="2"/>
    <col min="251" max="251" width="22.88671875" style="2" customWidth="1"/>
    <col min="252" max="252" width="16.44140625" style="2" customWidth="1"/>
    <col min="253" max="253" width="8.88671875" style="2"/>
    <col min="254" max="254" width="16.44140625" style="2" customWidth="1"/>
    <col min="255" max="506" width="8.88671875" style="2"/>
    <col min="507" max="507" width="22.88671875" style="2" customWidth="1"/>
    <col min="508" max="508" width="16.44140625" style="2" customWidth="1"/>
    <col min="509" max="509" width="8.88671875" style="2"/>
    <col min="510" max="510" width="16.44140625" style="2" customWidth="1"/>
    <col min="511" max="762" width="8.88671875" style="2"/>
    <col min="763" max="763" width="22.88671875" style="2" customWidth="1"/>
    <col min="764" max="764" width="16.44140625" style="2" customWidth="1"/>
    <col min="765" max="765" width="8.88671875" style="2"/>
    <col min="766" max="766" width="16.44140625" style="2" customWidth="1"/>
    <col min="767" max="1018" width="8.88671875" style="2"/>
    <col min="1019" max="1019" width="22.88671875" style="2" customWidth="1"/>
    <col min="1020" max="1020" width="16.44140625" style="2" customWidth="1"/>
    <col min="1021" max="1021" width="8.88671875" style="2"/>
    <col min="1022" max="1022" width="16.44140625" style="2" customWidth="1"/>
    <col min="1023" max="1274" width="8.88671875" style="2"/>
    <col min="1275" max="1275" width="22.88671875" style="2" customWidth="1"/>
    <col min="1276" max="1276" width="16.44140625" style="2" customWidth="1"/>
    <col min="1277" max="1277" width="8.88671875" style="2"/>
    <col min="1278" max="1278" width="16.44140625" style="2" customWidth="1"/>
    <col min="1279" max="1530" width="8.88671875" style="2"/>
    <col min="1531" max="1531" width="22.88671875" style="2" customWidth="1"/>
    <col min="1532" max="1532" width="16.44140625" style="2" customWidth="1"/>
    <col min="1533" max="1533" width="8.88671875" style="2"/>
    <col min="1534" max="1534" width="16.44140625" style="2" customWidth="1"/>
    <col min="1535" max="1786" width="8.88671875" style="2"/>
    <col min="1787" max="1787" width="22.88671875" style="2" customWidth="1"/>
    <col min="1788" max="1788" width="16.44140625" style="2" customWidth="1"/>
    <col min="1789" max="1789" width="8.88671875" style="2"/>
    <col min="1790" max="1790" width="16.44140625" style="2" customWidth="1"/>
    <col min="1791" max="2042" width="8.88671875" style="2"/>
    <col min="2043" max="2043" width="22.88671875" style="2" customWidth="1"/>
    <col min="2044" max="2044" width="16.44140625" style="2" customWidth="1"/>
    <col min="2045" max="2045" width="8.88671875" style="2"/>
    <col min="2046" max="2046" width="16.44140625" style="2" customWidth="1"/>
    <col min="2047" max="2298" width="8.88671875" style="2"/>
    <col min="2299" max="2299" width="22.88671875" style="2" customWidth="1"/>
    <col min="2300" max="2300" width="16.44140625" style="2" customWidth="1"/>
    <col min="2301" max="2301" width="8.88671875" style="2"/>
    <col min="2302" max="2302" width="16.44140625" style="2" customWidth="1"/>
    <col min="2303" max="2554" width="8.88671875" style="2"/>
    <col min="2555" max="2555" width="22.88671875" style="2" customWidth="1"/>
    <col min="2556" max="2556" width="16.44140625" style="2" customWidth="1"/>
    <col min="2557" max="2557" width="8.88671875" style="2"/>
    <col min="2558" max="2558" width="16.44140625" style="2" customWidth="1"/>
    <col min="2559" max="2810" width="8.88671875" style="2"/>
    <col min="2811" max="2811" width="22.88671875" style="2" customWidth="1"/>
    <col min="2812" max="2812" width="16.44140625" style="2" customWidth="1"/>
    <col min="2813" max="2813" width="8.88671875" style="2"/>
    <col min="2814" max="2814" width="16.44140625" style="2" customWidth="1"/>
    <col min="2815" max="3066" width="8.88671875" style="2"/>
    <col min="3067" max="3067" width="22.88671875" style="2" customWidth="1"/>
    <col min="3068" max="3068" width="16.44140625" style="2" customWidth="1"/>
    <col min="3069" max="3069" width="8.88671875" style="2"/>
    <col min="3070" max="3070" width="16.44140625" style="2" customWidth="1"/>
    <col min="3071" max="3322" width="8.88671875" style="2"/>
    <col min="3323" max="3323" width="22.88671875" style="2" customWidth="1"/>
    <col min="3324" max="3324" width="16.44140625" style="2" customWidth="1"/>
    <col min="3325" max="3325" width="8.88671875" style="2"/>
    <col min="3326" max="3326" width="16.44140625" style="2" customWidth="1"/>
    <col min="3327" max="3578" width="8.88671875" style="2"/>
    <col min="3579" max="3579" width="22.88671875" style="2" customWidth="1"/>
    <col min="3580" max="3580" width="16.44140625" style="2" customWidth="1"/>
    <col min="3581" max="3581" width="8.88671875" style="2"/>
    <col min="3582" max="3582" width="16.44140625" style="2" customWidth="1"/>
    <col min="3583" max="3834" width="8.88671875" style="2"/>
    <col min="3835" max="3835" width="22.88671875" style="2" customWidth="1"/>
    <col min="3836" max="3836" width="16.44140625" style="2" customWidth="1"/>
    <col min="3837" max="3837" width="8.88671875" style="2"/>
    <col min="3838" max="3838" width="16.44140625" style="2" customWidth="1"/>
    <col min="3839" max="4090" width="8.88671875" style="2"/>
    <col min="4091" max="4091" width="22.88671875" style="2" customWidth="1"/>
    <col min="4092" max="4092" width="16.44140625" style="2" customWidth="1"/>
    <col min="4093" max="4093" width="8.88671875" style="2"/>
    <col min="4094" max="4094" width="16.44140625" style="2" customWidth="1"/>
    <col min="4095" max="4346" width="8.88671875" style="2"/>
    <col min="4347" max="4347" width="22.88671875" style="2" customWidth="1"/>
    <col min="4348" max="4348" width="16.44140625" style="2" customWidth="1"/>
    <col min="4349" max="4349" width="8.88671875" style="2"/>
    <col min="4350" max="4350" width="16.44140625" style="2" customWidth="1"/>
    <col min="4351" max="4602" width="8.88671875" style="2"/>
    <col min="4603" max="4603" width="22.88671875" style="2" customWidth="1"/>
    <col min="4604" max="4604" width="16.44140625" style="2" customWidth="1"/>
    <col min="4605" max="4605" width="8.88671875" style="2"/>
    <col min="4606" max="4606" width="16.44140625" style="2" customWidth="1"/>
    <col min="4607" max="4858" width="8.88671875" style="2"/>
    <col min="4859" max="4859" width="22.88671875" style="2" customWidth="1"/>
    <col min="4860" max="4860" width="16.44140625" style="2" customWidth="1"/>
    <col min="4861" max="4861" width="8.88671875" style="2"/>
    <col min="4862" max="4862" width="16.44140625" style="2" customWidth="1"/>
    <col min="4863" max="5114" width="8.88671875" style="2"/>
    <col min="5115" max="5115" width="22.88671875" style="2" customWidth="1"/>
    <col min="5116" max="5116" width="16.44140625" style="2" customWidth="1"/>
    <col min="5117" max="5117" width="8.88671875" style="2"/>
    <col min="5118" max="5118" width="16.44140625" style="2" customWidth="1"/>
    <col min="5119" max="5370" width="8.88671875" style="2"/>
    <col min="5371" max="5371" width="22.88671875" style="2" customWidth="1"/>
    <col min="5372" max="5372" width="16.44140625" style="2" customWidth="1"/>
    <col min="5373" max="5373" width="8.88671875" style="2"/>
    <col min="5374" max="5374" width="16.44140625" style="2" customWidth="1"/>
    <col min="5375" max="5626" width="8.88671875" style="2"/>
    <col min="5627" max="5627" width="22.88671875" style="2" customWidth="1"/>
    <col min="5628" max="5628" width="16.44140625" style="2" customWidth="1"/>
    <col min="5629" max="5629" width="8.88671875" style="2"/>
    <col min="5630" max="5630" width="16.44140625" style="2" customWidth="1"/>
    <col min="5631" max="5882" width="8.88671875" style="2"/>
    <col min="5883" max="5883" width="22.88671875" style="2" customWidth="1"/>
    <col min="5884" max="5884" width="16.44140625" style="2" customWidth="1"/>
    <col min="5885" max="5885" width="8.88671875" style="2"/>
    <col min="5886" max="5886" width="16.44140625" style="2" customWidth="1"/>
    <col min="5887" max="6138" width="8.88671875" style="2"/>
    <col min="6139" max="6139" width="22.88671875" style="2" customWidth="1"/>
    <col min="6140" max="6140" width="16.44140625" style="2" customWidth="1"/>
    <col min="6141" max="6141" width="8.88671875" style="2"/>
    <col min="6142" max="6142" width="16.44140625" style="2" customWidth="1"/>
    <col min="6143" max="6394" width="8.88671875" style="2"/>
    <col min="6395" max="6395" width="22.88671875" style="2" customWidth="1"/>
    <col min="6396" max="6396" width="16.44140625" style="2" customWidth="1"/>
    <col min="6397" max="6397" width="8.88671875" style="2"/>
    <col min="6398" max="6398" width="16.44140625" style="2" customWidth="1"/>
    <col min="6399" max="6650" width="8.88671875" style="2"/>
    <col min="6651" max="6651" width="22.88671875" style="2" customWidth="1"/>
    <col min="6652" max="6652" width="16.44140625" style="2" customWidth="1"/>
    <col min="6653" max="6653" width="8.88671875" style="2"/>
    <col min="6654" max="6654" width="16.44140625" style="2" customWidth="1"/>
    <col min="6655" max="6906" width="8.88671875" style="2"/>
    <col min="6907" max="6907" width="22.88671875" style="2" customWidth="1"/>
    <col min="6908" max="6908" width="16.44140625" style="2" customWidth="1"/>
    <col min="6909" max="6909" width="8.88671875" style="2"/>
    <col min="6910" max="6910" width="16.44140625" style="2" customWidth="1"/>
    <col min="6911" max="7162" width="8.88671875" style="2"/>
    <col min="7163" max="7163" width="22.88671875" style="2" customWidth="1"/>
    <col min="7164" max="7164" width="16.44140625" style="2" customWidth="1"/>
    <col min="7165" max="7165" width="8.88671875" style="2"/>
    <col min="7166" max="7166" width="16.44140625" style="2" customWidth="1"/>
    <col min="7167" max="7418" width="8.88671875" style="2"/>
    <col min="7419" max="7419" width="22.88671875" style="2" customWidth="1"/>
    <col min="7420" max="7420" width="16.44140625" style="2" customWidth="1"/>
    <col min="7421" max="7421" width="8.88671875" style="2"/>
    <col min="7422" max="7422" width="16.44140625" style="2" customWidth="1"/>
    <col min="7423" max="7674" width="8.88671875" style="2"/>
    <col min="7675" max="7675" width="22.88671875" style="2" customWidth="1"/>
    <col min="7676" max="7676" width="16.44140625" style="2" customWidth="1"/>
    <col min="7677" max="7677" width="8.88671875" style="2"/>
    <col min="7678" max="7678" width="16.44140625" style="2" customWidth="1"/>
    <col min="7679" max="7930" width="8.88671875" style="2"/>
    <col min="7931" max="7931" width="22.88671875" style="2" customWidth="1"/>
    <col min="7932" max="7932" width="16.44140625" style="2" customWidth="1"/>
    <col min="7933" max="7933" width="8.88671875" style="2"/>
    <col min="7934" max="7934" width="16.44140625" style="2" customWidth="1"/>
    <col min="7935" max="8186" width="8.88671875" style="2"/>
    <col min="8187" max="8187" width="22.88671875" style="2" customWidth="1"/>
    <col min="8188" max="8188" width="16.44140625" style="2" customWidth="1"/>
    <col min="8189" max="8189" width="8.88671875" style="2"/>
    <col min="8190" max="8190" width="16.44140625" style="2" customWidth="1"/>
    <col min="8191" max="8442" width="8.88671875" style="2"/>
    <col min="8443" max="8443" width="22.88671875" style="2" customWidth="1"/>
    <col min="8444" max="8444" width="16.44140625" style="2" customWidth="1"/>
    <col min="8445" max="8445" width="8.88671875" style="2"/>
    <col min="8446" max="8446" width="16.44140625" style="2" customWidth="1"/>
    <col min="8447" max="8698" width="8.88671875" style="2"/>
    <col min="8699" max="8699" width="22.88671875" style="2" customWidth="1"/>
    <col min="8700" max="8700" width="16.44140625" style="2" customWidth="1"/>
    <col min="8701" max="8701" width="8.88671875" style="2"/>
    <col min="8702" max="8702" width="16.44140625" style="2" customWidth="1"/>
    <col min="8703" max="8954" width="8.88671875" style="2"/>
    <col min="8955" max="8955" width="22.88671875" style="2" customWidth="1"/>
    <col min="8956" max="8956" width="16.44140625" style="2" customWidth="1"/>
    <col min="8957" max="8957" width="8.88671875" style="2"/>
    <col min="8958" max="8958" width="16.44140625" style="2" customWidth="1"/>
    <col min="8959" max="9210" width="8.88671875" style="2"/>
    <col min="9211" max="9211" width="22.88671875" style="2" customWidth="1"/>
    <col min="9212" max="9212" width="16.44140625" style="2" customWidth="1"/>
    <col min="9213" max="9213" width="8.88671875" style="2"/>
    <col min="9214" max="9214" width="16.44140625" style="2" customWidth="1"/>
    <col min="9215" max="9466" width="8.88671875" style="2"/>
    <col min="9467" max="9467" width="22.88671875" style="2" customWidth="1"/>
    <col min="9468" max="9468" width="16.44140625" style="2" customWidth="1"/>
    <col min="9469" max="9469" width="8.88671875" style="2"/>
    <col min="9470" max="9470" width="16.44140625" style="2" customWidth="1"/>
    <col min="9471" max="9722" width="8.88671875" style="2"/>
    <col min="9723" max="9723" width="22.88671875" style="2" customWidth="1"/>
    <col min="9724" max="9724" width="16.44140625" style="2" customWidth="1"/>
    <col min="9725" max="9725" width="8.88671875" style="2"/>
    <col min="9726" max="9726" width="16.44140625" style="2" customWidth="1"/>
    <col min="9727" max="9978" width="8.88671875" style="2"/>
    <col min="9979" max="9979" width="22.88671875" style="2" customWidth="1"/>
    <col min="9980" max="9980" width="16.44140625" style="2" customWidth="1"/>
    <col min="9981" max="9981" width="8.88671875" style="2"/>
    <col min="9982" max="9982" width="16.44140625" style="2" customWidth="1"/>
    <col min="9983" max="10234" width="8.88671875" style="2"/>
    <col min="10235" max="10235" width="22.88671875" style="2" customWidth="1"/>
    <col min="10236" max="10236" width="16.44140625" style="2" customWidth="1"/>
    <col min="10237" max="10237" width="8.88671875" style="2"/>
    <col min="10238" max="10238" width="16.44140625" style="2" customWidth="1"/>
    <col min="10239" max="10490" width="8.88671875" style="2"/>
    <col min="10491" max="10491" width="22.88671875" style="2" customWidth="1"/>
    <col min="10492" max="10492" width="16.44140625" style="2" customWidth="1"/>
    <col min="10493" max="10493" width="8.88671875" style="2"/>
    <col min="10494" max="10494" width="16.44140625" style="2" customWidth="1"/>
    <col min="10495" max="10746" width="8.88671875" style="2"/>
    <col min="10747" max="10747" width="22.88671875" style="2" customWidth="1"/>
    <col min="10748" max="10748" width="16.44140625" style="2" customWidth="1"/>
    <col min="10749" max="10749" width="8.88671875" style="2"/>
    <col min="10750" max="10750" width="16.44140625" style="2" customWidth="1"/>
    <col min="10751" max="11002" width="8.88671875" style="2"/>
    <col min="11003" max="11003" width="22.88671875" style="2" customWidth="1"/>
    <col min="11004" max="11004" width="16.44140625" style="2" customWidth="1"/>
    <col min="11005" max="11005" width="8.88671875" style="2"/>
    <col min="11006" max="11006" width="16.44140625" style="2" customWidth="1"/>
    <col min="11007" max="11258" width="8.88671875" style="2"/>
    <col min="11259" max="11259" width="22.88671875" style="2" customWidth="1"/>
    <col min="11260" max="11260" width="16.44140625" style="2" customWidth="1"/>
    <col min="11261" max="11261" width="8.88671875" style="2"/>
    <col min="11262" max="11262" width="16.44140625" style="2" customWidth="1"/>
    <col min="11263" max="11514" width="8.88671875" style="2"/>
    <col min="11515" max="11515" width="22.88671875" style="2" customWidth="1"/>
    <col min="11516" max="11516" width="16.44140625" style="2" customWidth="1"/>
    <col min="11517" max="11517" width="8.88671875" style="2"/>
    <col min="11518" max="11518" width="16.44140625" style="2" customWidth="1"/>
    <col min="11519" max="11770" width="8.88671875" style="2"/>
    <col min="11771" max="11771" width="22.88671875" style="2" customWidth="1"/>
    <col min="11772" max="11772" width="16.44140625" style="2" customWidth="1"/>
    <col min="11773" max="11773" width="8.88671875" style="2"/>
    <col min="11774" max="11774" width="16.44140625" style="2" customWidth="1"/>
    <col min="11775" max="12026" width="8.88671875" style="2"/>
    <col min="12027" max="12027" width="22.88671875" style="2" customWidth="1"/>
    <col min="12028" max="12028" width="16.44140625" style="2" customWidth="1"/>
    <col min="12029" max="12029" width="8.88671875" style="2"/>
    <col min="12030" max="12030" width="16.44140625" style="2" customWidth="1"/>
    <col min="12031" max="12282" width="8.88671875" style="2"/>
    <col min="12283" max="12283" width="22.88671875" style="2" customWidth="1"/>
    <col min="12284" max="12284" width="16.44140625" style="2" customWidth="1"/>
    <col min="12285" max="12285" width="8.88671875" style="2"/>
    <col min="12286" max="12286" width="16.44140625" style="2" customWidth="1"/>
    <col min="12287" max="12538" width="8.88671875" style="2"/>
    <col min="12539" max="12539" width="22.88671875" style="2" customWidth="1"/>
    <col min="12540" max="12540" width="16.44140625" style="2" customWidth="1"/>
    <col min="12541" max="12541" width="8.88671875" style="2"/>
    <col min="12542" max="12542" width="16.44140625" style="2" customWidth="1"/>
    <col min="12543" max="12794" width="8.88671875" style="2"/>
    <col min="12795" max="12795" width="22.88671875" style="2" customWidth="1"/>
    <col min="12796" max="12796" width="16.44140625" style="2" customWidth="1"/>
    <col min="12797" max="12797" width="8.88671875" style="2"/>
    <col min="12798" max="12798" width="16.44140625" style="2" customWidth="1"/>
    <col min="12799" max="13050" width="8.88671875" style="2"/>
    <col min="13051" max="13051" width="22.88671875" style="2" customWidth="1"/>
    <col min="13052" max="13052" width="16.44140625" style="2" customWidth="1"/>
    <col min="13053" max="13053" width="8.88671875" style="2"/>
    <col min="13054" max="13054" width="16.44140625" style="2" customWidth="1"/>
    <col min="13055" max="13306" width="8.88671875" style="2"/>
    <col min="13307" max="13307" width="22.88671875" style="2" customWidth="1"/>
    <col min="13308" max="13308" width="16.44140625" style="2" customWidth="1"/>
    <col min="13309" max="13309" width="8.88671875" style="2"/>
    <col min="13310" max="13310" width="16.44140625" style="2" customWidth="1"/>
    <col min="13311" max="13562" width="8.88671875" style="2"/>
    <col min="13563" max="13563" width="22.88671875" style="2" customWidth="1"/>
    <col min="13564" max="13564" width="16.44140625" style="2" customWidth="1"/>
    <col min="13565" max="13565" width="8.88671875" style="2"/>
    <col min="13566" max="13566" width="16.44140625" style="2" customWidth="1"/>
    <col min="13567" max="13818" width="8.88671875" style="2"/>
    <col min="13819" max="13819" width="22.88671875" style="2" customWidth="1"/>
    <col min="13820" max="13820" width="16.44140625" style="2" customWidth="1"/>
    <col min="13821" max="13821" width="8.88671875" style="2"/>
    <col min="13822" max="13822" width="16.44140625" style="2" customWidth="1"/>
    <col min="13823" max="14074" width="8.88671875" style="2"/>
    <col min="14075" max="14075" width="22.88671875" style="2" customWidth="1"/>
    <col min="14076" max="14076" width="16.44140625" style="2" customWidth="1"/>
    <col min="14077" max="14077" width="8.88671875" style="2"/>
    <col min="14078" max="14078" width="16.44140625" style="2" customWidth="1"/>
    <col min="14079" max="14330" width="8.88671875" style="2"/>
    <col min="14331" max="14331" width="22.88671875" style="2" customWidth="1"/>
    <col min="14332" max="14332" width="16.44140625" style="2" customWidth="1"/>
    <col min="14333" max="14333" width="8.88671875" style="2"/>
    <col min="14334" max="14334" width="16.44140625" style="2" customWidth="1"/>
    <col min="14335" max="14586" width="8.88671875" style="2"/>
    <col min="14587" max="14587" width="22.88671875" style="2" customWidth="1"/>
    <col min="14588" max="14588" width="16.44140625" style="2" customWidth="1"/>
    <col min="14589" max="14589" width="8.88671875" style="2"/>
    <col min="14590" max="14590" width="16.44140625" style="2" customWidth="1"/>
    <col min="14591" max="14842" width="8.88671875" style="2"/>
    <col min="14843" max="14843" width="22.88671875" style="2" customWidth="1"/>
    <col min="14844" max="14844" width="16.44140625" style="2" customWidth="1"/>
    <col min="14845" max="14845" width="8.88671875" style="2"/>
    <col min="14846" max="14846" width="16.44140625" style="2" customWidth="1"/>
    <col min="14847" max="15098" width="8.88671875" style="2"/>
    <col min="15099" max="15099" width="22.88671875" style="2" customWidth="1"/>
    <col min="15100" max="15100" width="16.44140625" style="2" customWidth="1"/>
    <col min="15101" max="15101" width="8.88671875" style="2"/>
    <col min="15102" max="15102" width="16.44140625" style="2" customWidth="1"/>
    <col min="15103" max="15354" width="8.88671875" style="2"/>
    <col min="15355" max="15355" width="22.88671875" style="2" customWidth="1"/>
    <col min="15356" max="15356" width="16.44140625" style="2" customWidth="1"/>
    <col min="15357" max="15357" width="8.88671875" style="2"/>
    <col min="15358" max="15358" width="16.44140625" style="2" customWidth="1"/>
    <col min="15359" max="15610" width="8.88671875" style="2"/>
    <col min="15611" max="15611" width="22.88671875" style="2" customWidth="1"/>
    <col min="15612" max="15612" width="16.44140625" style="2" customWidth="1"/>
    <col min="15613" max="15613" width="8.88671875" style="2"/>
    <col min="15614" max="15614" width="16.44140625" style="2" customWidth="1"/>
    <col min="15615" max="15866" width="8.88671875" style="2"/>
    <col min="15867" max="15867" width="22.88671875" style="2" customWidth="1"/>
    <col min="15868" max="15868" width="16.44140625" style="2" customWidth="1"/>
    <col min="15869" max="15869" width="8.88671875" style="2"/>
    <col min="15870" max="15870" width="16.44140625" style="2" customWidth="1"/>
    <col min="15871" max="16122" width="8.88671875" style="2"/>
    <col min="16123" max="16123" width="22.88671875" style="2" customWidth="1"/>
    <col min="16124" max="16124" width="16.44140625" style="2" customWidth="1"/>
    <col min="16125" max="16125" width="8.88671875" style="2"/>
    <col min="16126" max="16126" width="16.44140625" style="2" customWidth="1"/>
    <col min="16127" max="16384" width="8.88671875" style="2"/>
  </cols>
  <sheetData>
    <row r="1" spans="1:9" x14ac:dyDescent="0.3">
      <c r="A1" s="1" t="s">
        <v>28</v>
      </c>
    </row>
    <row r="3" spans="1:9" x14ac:dyDescent="0.3">
      <c r="A3" s="16" t="s">
        <v>17</v>
      </c>
      <c r="B3" s="1"/>
      <c r="C3" s="1"/>
      <c r="D3" s="16" t="s">
        <v>18</v>
      </c>
      <c r="E3" s="1"/>
      <c r="F3" s="1"/>
      <c r="H3" s="1"/>
    </row>
    <row r="4" spans="1:9" x14ac:dyDescent="0.3">
      <c r="A4" s="10" t="s">
        <v>5</v>
      </c>
      <c r="B4" s="51">
        <v>320</v>
      </c>
      <c r="C4" s="1"/>
      <c r="D4" s="10"/>
      <c r="E4" s="5" t="s">
        <v>19</v>
      </c>
      <c r="F4" s="5" t="s">
        <v>20</v>
      </c>
      <c r="H4" s="3"/>
      <c r="I4" s="3"/>
    </row>
    <row r="5" spans="1:9" x14ac:dyDescent="0.3">
      <c r="A5" s="41"/>
      <c r="B5" s="41"/>
      <c r="C5" s="1"/>
      <c r="D5" s="10" t="s">
        <v>21</v>
      </c>
      <c r="E5" s="53">
        <v>1.5</v>
      </c>
      <c r="F5" s="53">
        <v>2</v>
      </c>
      <c r="H5" s="3"/>
      <c r="I5" s="3"/>
    </row>
    <row r="6" spans="1:9" x14ac:dyDescent="0.3">
      <c r="A6" s="42"/>
      <c r="B6" s="42"/>
      <c r="C6" s="1"/>
      <c r="D6" s="10" t="s">
        <v>22</v>
      </c>
      <c r="E6" s="54">
        <v>15</v>
      </c>
      <c r="F6" s="54">
        <v>25</v>
      </c>
      <c r="H6" s="3"/>
      <c r="I6" s="3"/>
    </row>
    <row r="7" spans="1:9" x14ac:dyDescent="0.3">
      <c r="A7" s="1"/>
      <c r="B7" s="1"/>
      <c r="C7" s="1"/>
      <c r="D7" s="1"/>
      <c r="E7" s="1"/>
      <c r="F7" s="1"/>
    </row>
    <row r="8" spans="1:9" x14ac:dyDescent="0.3">
      <c r="A8" s="17" t="s">
        <v>23</v>
      </c>
      <c r="B8" s="15"/>
      <c r="C8" s="1"/>
      <c r="D8" s="1"/>
      <c r="E8" s="1"/>
      <c r="F8" s="1"/>
    </row>
    <row r="9" spans="1:9" x14ac:dyDescent="0.3">
      <c r="A9" s="10" t="s">
        <v>13</v>
      </c>
      <c r="B9" s="67">
        <v>501534450.87</v>
      </c>
      <c r="C9" s="1"/>
      <c r="D9" s="1"/>
      <c r="E9" s="12"/>
      <c r="F9" s="1"/>
    </row>
    <row r="10" spans="1:9" x14ac:dyDescent="0.3">
      <c r="A10" s="10" t="s">
        <v>14</v>
      </c>
      <c r="B10" s="52">
        <v>-2.4500000000000002</v>
      </c>
      <c r="C10" s="1"/>
      <c r="D10" s="1"/>
      <c r="E10" s="1"/>
    </row>
    <row r="11" spans="1:9" x14ac:dyDescent="0.3">
      <c r="A11" s="1"/>
      <c r="B11" s="1"/>
      <c r="C11" s="1"/>
      <c r="D11" s="1"/>
      <c r="E11" s="1"/>
    </row>
    <row r="12" spans="1:9" x14ac:dyDescent="0.3">
      <c r="A12" s="16" t="s">
        <v>24</v>
      </c>
      <c r="B12" s="16"/>
      <c r="C12" s="16"/>
      <c r="D12" s="1"/>
      <c r="E12" s="1"/>
    </row>
    <row r="13" spans="1:9" x14ac:dyDescent="0.3">
      <c r="A13" s="10" t="s">
        <v>2</v>
      </c>
      <c r="B13" s="11">
        <v>418.18965519606797</v>
      </c>
      <c r="C13" s="56" t="s">
        <v>59</v>
      </c>
      <c r="D13" s="1"/>
      <c r="E13" s="1"/>
    </row>
    <row r="14" spans="1:9" x14ac:dyDescent="0.3">
      <c r="A14" s="10" t="s">
        <v>3</v>
      </c>
      <c r="B14" s="55">
        <f>B9*B13^B10</f>
        <v>189.64273987437033</v>
      </c>
      <c r="C14" s="117" t="s">
        <v>61</v>
      </c>
      <c r="D14" s="118"/>
      <c r="E14" s="1"/>
    </row>
    <row r="15" spans="1:9" x14ac:dyDescent="0.3">
      <c r="A15" s="10" t="s">
        <v>25</v>
      </c>
      <c r="B15" s="13">
        <f>(B13-B4)*B14</f>
        <v>18620.955238702034</v>
      </c>
      <c r="C15" s="18"/>
      <c r="D15" s="1"/>
      <c r="E15" s="1"/>
    </row>
    <row r="16" spans="1:9" x14ac:dyDescent="0.3">
      <c r="A16" s="10" t="s">
        <v>26</v>
      </c>
      <c r="B16" s="13">
        <f>SUMPRODUCT(E6:F6,E5:F5)*B14</f>
        <v>13749.098640891849</v>
      </c>
      <c r="C16" s="19"/>
      <c r="D16" s="1"/>
      <c r="E16" s="1"/>
    </row>
    <row r="17" spans="1:5" x14ac:dyDescent="0.3">
      <c r="A17" s="10" t="s">
        <v>27</v>
      </c>
      <c r="B17" s="22">
        <f>SUM(B15:B16)</f>
        <v>32370.053879593885</v>
      </c>
      <c r="C17" s="119" t="s">
        <v>62</v>
      </c>
      <c r="D17" s="118"/>
      <c r="E17" s="1"/>
    </row>
    <row r="18" spans="1:5" x14ac:dyDescent="0.3">
      <c r="A18" s="1"/>
      <c r="B18" s="1"/>
      <c r="C18" s="1"/>
      <c r="D18" s="1"/>
      <c r="E18" s="1"/>
    </row>
    <row r="19" spans="1:5" x14ac:dyDescent="0.3">
      <c r="A19" s="16" t="s">
        <v>11</v>
      </c>
      <c r="B19" s="1"/>
      <c r="C19" s="1"/>
      <c r="D19" s="1"/>
      <c r="E19" s="1"/>
    </row>
    <row r="20" spans="1:5" x14ac:dyDescent="0.3">
      <c r="A20" s="5" t="s">
        <v>2</v>
      </c>
      <c r="B20" s="5" t="s">
        <v>10</v>
      </c>
      <c r="C20" s="1"/>
      <c r="D20" s="1"/>
      <c r="E20" s="1"/>
    </row>
    <row r="21" spans="1:5" x14ac:dyDescent="0.3">
      <c r="A21" s="7">
        <v>300</v>
      </c>
      <c r="B21" s="6">
        <f t="shared" ref="B21:B36" si="0">(A21-$B$4)*($B$9*A21^$B$10)+(SUMPRODUCT($E$6:$F$6*$E$5:$F$5)*($B$9*A21^$B$10))</f>
        <v>22465.340209065009</v>
      </c>
      <c r="C21" s="1"/>
      <c r="D21" s="1"/>
      <c r="E21" s="1"/>
    </row>
    <row r="22" spans="1:5" x14ac:dyDescent="0.3">
      <c r="A22" s="7">
        <v>310</v>
      </c>
      <c r="B22" s="6">
        <f t="shared" si="0"/>
        <v>24679.970595250572</v>
      </c>
      <c r="C22" s="1"/>
      <c r="D22" s="1"/>
      <c r="E22" s="1"/>
    </row>
    <row r="23" spans="1:5" x14ac:dyDescent="0.3">
      <c r="A23" s="7">
        <v>320</v>
      </c>
      <c r="B23" s="6">
        <f t="shared" si="0"/>
        <v>26486.302215958789</v>
      </c>
      <c r="C23" s="1"/>
      <c r="D23" s="1"/>
      <c r="E23" s="1"/>
    </row>
    <row r="24" spans="1:5" x14ac:dyDescent="0.3">
      <c r="A24" s="7">
        <v>330</v>
      </c>
      <c r="B24" s="6">
        <f t="shared" si="0"/>
        <v>27950.885190208566</v>
      </c>
      <c r="C24" s="1"/>
      <c r="D24" s="1"/>
      <c r="E24" s="1"/>
    </row>
    <row r="25" spans="1:5" x14ac:dyDescent="0.3">
      <c r="A25" s="7">
        <v>340</v>
      </c>
      <c r="B25" s="6">
        <f t="shared" si="0"/>
        <v>29128.569463150361</v>
      </c>
      <c r="C25" s="1"/>
      <c r="D25" s="1"/>
      <c r="E25" s="1"/>
    </row>
    <row r="26" spans="1:5" x14ac:dyDescent="0.3">
      <c r="A26" s="7">
        <v>350</v>
      </c>
      <c r="B26" s="6">
        <f t="shared" si="0"/>
        <v>30064.77286820671</v>
      </c>
      <c r="C26" s="1"/>
      <c r="D26" s="1"/>
      <c r="E26" s="1"/>
    </row>
    <row r="27" spans="1:5" x14ac:dyDescent="0.3">
      <c r="A27" s="7">
        <v>360</v>
      </c>
      <c r="B27" s="6">
        <f t="shared" si="0"/>
        <v>30797.26613746407</v>
      </c>
      <c r="C27" s="1"/>
      <c r="D27" s="1"/>
      <c r="E27" s="1"/>
    </row>
    <row r="28" spans="1:5" x14ac:dyDescent="0.3">
      <c r="A28" s="7">
        <v>370</v>
      </c>
      <c r="B28" s="6">
        <f t="shared" si="0"/>
        <v>31357.586952337537</v>
      </c>
      <c r="C28" s="1"/>
      <c r="D28" s="1"/>
      <c r="E28" s="1"/>
    </row>
    <row r="29" spans="1:5" x14ac:dyDescent="0.3">
      <c r="A29" s="7">
        <v>380</v>
      </c>
      <c r="B29" s="6">
        <f t="shared" si="0"/>
        <v>31772.167031182755</v>
      </c>
      <c r="C29" s="1"/>
      <c r="D29" s="1"/>
      <c r="E29" s="1"/>
    </row>
    <row r="30" spans="1:5" x14ac:dyDescent="0.3">
      <c r="A30" s="7">
        <v>390</v>
      </c>
      <c r="B30" s="6">
        <f t="shared" si="0"/>
        <v>32063.235701817495</v>
      </c>
      <c r="C30" s="1"/>
      <c r="D30" s="1"/>
      <c r="E30" s="1"/>
    </row>
    <row r="31" spans="1:5" x14ac:dyDescent="0.3">
      <c r="A31" s="7">
        <v>400</v>
      </c>
      <c r="B31" s="6">
        <f t="shared" si="0"/>
        <v>32249.548247384737</v>
      </c>
      <c r="C31" s="1"/>
      <c r="D31" s="1"/>
      <c r="E31" s="1"/>
    </row>
    <row r="32" spans="1:5" x14ac:dyDescent="0.3">
      <c r="A32" s="7">
        <v>410</v>
      </c>
      <c r="B32" s="6">
        <f t="shared" si="0"/>
        <v>32346.976038745801</v>
      </c>
    </row>
    <row r="33" spans="1:2" x14ac:dyDescent="0.3">
      <c r="A33" s="7">
        <v>420</v>
      </c>
      <c r="B33" s="21">
        <f t="shared" si="0"/>
        <v>32368.987015517985</v>
      </c>
    </row>
    <row r="34" spans="1:2" x14ac:dyDescent="0.3">
      <c r="A34" s="7">
        <v>430</v>
      </c>
      <c r="B34" s="6">
        <f t="shared" si="0"/>
        <v>32327.038697229455</v>
      </c>
    </row>
    <row r="35" spans="1:2" x14ac:dyDescent="0.3">
      <c r="A35" s="7">
        <v>440</v>
      </c>
      <c r="B35" s="6">
        <f t="shared" si="0"/>
        <v>32230.90105520131</v>
      </c>
    </row>
    <row r="36" spans="1:2" x14ac:dyDescent="0.3">
      <c r="A36" s="7">
        <v>450</v>
      </c>
      <c r="B36" s="6">
        <f t="shared" si="0"/>
        <v>32088.922863633277</v>
      </c>
    </row>
  </sheetData>
  <mergeCells count="2">
    <mergeCell ref="C14:D14"/>
    <mergeCell ref="C17:D17"/>
  </mergeCells>
  <conditionalFormatting sqref="B21:B36">
    <cfRule type="top10" dxfId="0" priority="2" rank="1"/>
  </conditionalFormatting>
  <printOptions headings="1" gridLines="1"/>
  <pageMargins left="0.75" right="0.75" top="1" bottom="1" header="0.5" footer="0.5"/>
  <pageSetup scale="72"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4"/>
  <sheetViews>
    <sheetView zoomScale="80" zoomScaleNormal="80" workbookViewId="0"/>
  </sheetViews>
  <sheetFormatPr defaultRowHeight="13.2" x14ac:dyDescent="0.25"/>
  <cols>
    <col min="1" max="1" width="8.33203125" style="72" customWidth="1"/>
    <col min="2" max="2" width="10" style="24" customWidth="1"/>
    <col min="3" max="3" width="8.5546875" style="24" customWidth="1"/>
    <col min="4" max="4" width="10.5546875" style="24" customWidth="1"/>
    <col min="5" max="5" width="9.21875" style="24" customWidth="1"/>
    <col min="6" max="6" width="10.33203125" style="69" customWidth="1"/>
    <col min="7" max="7" width="11.109375" style="70" customWidth="1"/>
    <col min="8" max="8" width="10.6640625" style="71" customWidth="1"/>
    <col min="9" max="10" width="8.88671875" style="71"/>
    <col min="11" max="16384" width="8.88671875" style="24"/>
  </cols>
  <sheetData>
    <row r="1" spans="1:10" ht="15.6" x14ac:dyDescent="0.3">
      <c r="A1" s="111" t="s">
        <v>76</v>
      </c>
    </row>
    <row r="2" spans="1:10" x14ac:dyDescent="0.25">
      <c r="A2" s="68"/>
    </row>
    <row r="3" spans="1:10" ht="15.6" x14ac:dyDescent="0.3">
      <c r="A3" s="112" t="s">
        <v>78</v>
      </c>
    </row>
    <row r="4" spans="1:10" ht="26.4" x14ac:dyDescent="0.25">
      <c r="A4" s="102" t="s">
        <v>64</v>
      </c>
      <c r="B4" s="36" t="s">
        <v>65</v>
      </c>
      <c r="C4" s="36" t="s">
        <v>66</v>
      </c>
      <c r="D4" s="36" t="s">
        <v>67</v>
      </c>
    </row>
    <row r="5" spans="1:10" x14ac:dyDescent="0.25">
      <c r="A5" s="103" t="s">
        <v>68</v>
      </c>
      <c r="B5" s="106"/>
      <c r="C5" s="106"/>
      <c r="D5" s="108">
        <v>0.1</v>
      </c>
      <c r="E5" s="23" t="s">
        <v>81</v>
      </c>
      <c r="G5" s="23"/>
      <c r="H5" s="110"/>
      <c r="I5" s="110"/>
      <c r="J5" s="110"/>
    </row>
    <row r="6" spans="1:10" x14ac:dyDescent="0.25">
      <c r="A6" s="103" t="s">
        <v>69</v>
      </c>
      <c r="B6" s="106"/>
      <c r="C6" s="108">
        <v>0.2</v>
      </c>
      <c r="D6" s="108">
        <v>0.2</v>
      </c>
      <c r="E6" s="23" t="s">
        <v>80</v>
      </c>
      <c r="G6" s="23"/>
      <c r="H6" s="110"/>
      <c r="I6" s="110"/>
      <c r="J6" s="110"/>
    </row>
    <row r="7" spans="1:10" x14ac:dyDescent="0.25">
      <c r="A7" s="103" t="s">
        <v>70</v>
      </c>
      <c r="B7" s="108">
        <v>0.4</v>
      </c>
      <c r="C7" s="108">
        <v>0.3</v>
      </c>
      <c r="D7" s="108">
        <v>0.3</v>
      </c>
      <c r="F7" s="23"/>
      <c r="G7" s="23"/>
      <c r="H7" s="110"/>
      <c r="I7" s="110"/>
      <c r="J7" s="110"/>
    </row>
    <row r="8" spans="1:10" x14ac:dyDescent="0.25">
      <c r="A8" s="103" t="s">
        <v>71</v>
      </c>
      <c r="B8" s="108">
        <v>0.6</v>
      </c>
      <c r="C8" s="108">
        <v>0.5</v>
      </c>
      <c r="D8" s="108">
        <v>0.4</v>
      </c>
    </row>
    <row r="9" spans="1:10" s="96" customFormat="1" x14ac:dyDescent="0.25">
      <c r="A9" s="105" t="s">
        <v>75</v>
      </c>
      <c r="B9" s="109">
        <f>SUM(B7:B8)</f>
        <v>1</v>
      </c>
      <c r="C9" s="109">
        <f>SUM(C6:C8)</f>
        <v>1</v>
      </c>
      <c r="D9" s="109">
        <f>SUM(D5:D8)</f>
        <v>1</v>
      </c>
      <c r="F9" s="97"/>
      <c r="G9" s="98"/>
      <c r="H9" s="99"/>
      <c r="I9" s="99"/>
      <c r="J9" s="99"/>
    </row>
    <row r="10" spans="1:10" customFormat="1" ht="14.4" x14ac:dyDescent="0.3"/>
    <row r="11" spans="1:10" s="96" customFormat="1" ht="15.6" x14ac:dyDescent="0.3">
      <c r="A11" s="113" t="s">
        <v>77</v>
      </c>
      <c r="B11" s="95"/>
      <c r="C11" s="95"/>
      <c r="D11" s="95"/>
      <c r="F11" s="97"/>
      <c r="G11" s="98"/>
      <c r="H11" s="99"/>
      <c r="I11" s="99"/>
      <c r="J11" s="99"/>
    </row>
    <row r="12" spans="1:10" s="96" customFormat="1" ht="25.8" customHeight="1" x14ac:dyDescent="0.25">
      <c r="A12" s="104"/>
      <c r="B12" s="36" t="s">
        <v>65</v>
      </c>
      <c r="C12" s="36" t="s">
        <v>66</v>
      </c>
      <c r="D12" s="36" t="s">
        <v>67</v>
      </c>
      <c r="F12" s="97"/>
      <c r="G12" s="98"/>
      <c r="H12" s="99"/>
      <c r="I12" s="99"/>
      <c r="J12" s="99"/>
    </row>
    <row r="13" spans="1:10" s="96" customFormat="1" x14ac:dyDescent="0.25">
      <c r="A13" s="105" t="s">
        <v>74</v>
      </c>
      <c r="B13" s="107">
        <f t="array" ref="B13">AVERAGE(ABS($D$19:$D$40-$E$19:$E$40)/$D$19:$D$40)</f>
        <v>2.864518291544926E-2</v>
      </c>
      <c r="C13" s="107">
        <f t="array" ref="C13">AVERAGE(ABS($D$20:$D$40-$F$20:$F$40)/$D$20:$D$40)</f>
        <v>2.6274763496991566E-2</v>
      </c>
      <c r="D13" s="107">
        <f t="array" ref="D13">AVERAGE(ABS($D$21:$D$40-$G$21:$G$40)/$D$21:$D$40)</f>
        <v>2.5910378254839671E-2</v>
      </c>
      <c r="F13" s="97"/>
      <c r="G13" s="98"/>
      <c r="H13" s="99"/>
      <c r="I13" s="99"/>
      <c r="J13" s="99"/>
    </row>
    <row r="14" spans="1:10" s="96" customFormat="1" x14ac:dyDescent="0.25">
      <c r="A14" s="95"/>
      <c r="B14" s="95"/>
      <c r="C14" s="95"/>
      <c r="D14" s="95"/>
      <c r="F14" s="97"/>
      <c r="G14" s="98"/>
      <c r="H14" s="99"/>
      <c r="I14" s="99"/>
      <c r="J14" s="99"/>
    </row>
    <row r="15" spans="1:10" ht="15.6" x14ac:dyDescent="0.3">
      <c r="A15" s="112" t="s">
        <v>79</v>
      </c>
    </row>
    <row r="16" spans="1:10" s="73" customFormat="1" ht="30.75" customHeight="1" x14ac:dyDescent="0.25">
      <c r="A16" s="36" t="str">
        <f>[1]data!A3</f>
        <v>Year</v>
      </c>
      <c r="B16" s="36" t="str">
        <f>[1]data!B3</f>
        <v>Month</v>
      </c>
      <c r="C16" s="36" t="str">
        <f>[1]data!C3</f>
        <v>Period</v>
      </c>
      <c r="D16" s="36" t="str">
        <f>[1]data!D3</f>
        <v>Sales (in $Mln)</v>
      </c>
      <c r="E16" s="93" t="s">
        <v>65</v>
      </c>
      <c r="F16" s="87" t="s">
        <v>66</v>
      </c>
      <c r="G16" s="90" t="s">
        <v>67</v>
      </c>
    </row>
    <row r="17" spans="1:14" x14ac:dyDescent="0.25">
      <c r="A17" s="84">
        <v>2016</v>
      </c>
      <c r="B17" s="84" t="str">
        <f>[1]data!B4</f>
        <v>Jan</v>
      </c>
      <c r="C17" s="84">
        <f>[1]data!C4</f>
        <v>1</v>
      </c>
      <c r="D17" s="100">
        <f>[1]data!D4</f>
        <v>140.11000000000001</v>
      </c>
      <c r="E17" s="86" t="e">
        <v>#N/A</v>
      </c>
      <c r="F17" s="88" t="e">
        <v>#N/A</v>
      </c>
      <c r="G17" s="91" t="e">
        <v>#N/A</v>
      </c>
      <c r="L17" s="75"/>
      <c r="M17" s="75"/>
    </row>
    <row r="18" spans="1:14" x14ac:dyDescent="0.25">
      <c r="A18" s="84"/>
      <c r="B18" s="84" t="str">
        <f>[1]data!B5</f>
        <v>Feb</v>
      </c>
      <c r="C18" s="84">
        <f>[1]data!C5</f>
        <v>2</v>
      </c>
      <c r="D18" s="100">
        <f>[1]data!D5</f>
        <v>142.042</v>
      </c>
      <c r="E18" s="86" t="e">
        <v>#N/A</v>
      </c>
      <c r="F18" s="88" t="e">
        <v>#N/A</v>
      </c>
      <c r="G18" s="91" t="e">
        <v>#N/A</v>
      </c>
      <c r="L18" s="76"/>
      <c r="M18" s="76"/>
    </row>
    <row r="19" spans="1:14" x14ac:dyDescent="0.25">
      <c r="A19" s="84"/>
      <c r="B19" s="84" t="str">
        <f>[1]data!B6</f>
        <v>Mar</v>
      </c>
      <c r="C19" s="84">
        <f>[1]data!C6</f>
        <v>3</v>
      </c>
      <c r="D19" s="100">
        <f>[1]data!D6</f>
        <v>142.434</v>
      </c>
      <c r="E19" s="94">
        <f>SUMPRODUCT($B$7:$B$8, D17:D18)</f>
        <v>141.26920000000001</v>
      </c>
      <c r="F19" s="88" t="e">
        <v>#N/A</v>
      </c>
      <c r="G19" s="91" t="e">
        <v>#N/A</v>
      </c>
      <c r="I19" s="77"/>
      <c r="K19" s="76"/>
      <c r="L19" s="76"/>
      <c r="M19" s="76"/>
    </row>
    <row r="20" spans="1:14" x14ac:dyDescent="0.25">
      <c r="A20" s="84"/>
      <c r="B20" s="84" t="str">
        <f>[1]data!B7</f>
        <v>Apr</v>
      </c>
      <c r="C20" s="84">
        <f>[1]data!C7</f>
        <v>4</v>
      </c>
      <c r="D20" s="100">
        <f>[1]data!D7</f>
        <v>138.875</v>
      </c>
      <c r="E20" s="94">
        <f t="shared" ref="E20:E41" si="0">SUMPRODUCT($B$7:$B$8, D18:D19)</f>
        <v>142.27719999999999</v>
      </c>
      <c r="F20" s="89">
        <f>SUMPRODUCT($C$6:$C$8,D17:D19)</f>
        <v>141.85160000000002</v>
      </c>
      <c r="G20" s="91" t="e">
        <v>#N/A</v>
      </c>
      <c r="K20" s="76"/>
      <c r="L20" s="76"/>
      <c r="M20" s="76"/>
    </row>
    <row r="21" spans="1:14" ht="12" customHeight="1" x14ac:dyDescent="0.25">
      <c r="A21" s="85"/>
      <c r="B21" s="84" t="str">
        <f>[1]data!B8</f>
        <v>May</v>
      </c>
      <c r="C21" s="84">
        <f>[1]data!C8</f>
        <v>5</v>
      </c>
      <c r="D21" s="100">
        <f>[1]data!D8</f>
        <v>145.4</v>
      </c>
      <c r="E21" s="94">
        <f t="shared" si="0"/>
        <v>140.29860000000002</v>
      </c>
      <c r="F21" s="89">
        <f t="shared" ref="F21:F41" si="1">SUMPRODUCT($C$6:$C$8,D18:D20)</f>
        <v>140.5761</v>
      </c>
      <c r="G21" s="92">
        <f t="array" ref="G21">SUMPRODUCT($D$5:$D$8, D17:D20)</f>
        <v>140.6996</v>
      </c>
      <c r="K21" s="76"/>
      <c r="L21" s="76"/>
      <c r="M21" s="76"/>
    </row>
    <row r="22" spans="1:14" ht="13.2" customHeight="1" x14ac:dyDescent="0.25">
      <c r="A22" s="85"/>
      <c r="B22" s="84" t="str">
        <f>[1]data!B9</f>
        <v>Jun</v>
      </c>
      <c r="C22" s="84">
        <f>[1]data!C9</f>
        <v>6</v>
      </c>
      <c r="D22" s="100">
        <f>[1]data!D9</f>
        <v>148.92699999999999</v>
      </c>
      <c r="E22" s="94">
        <f t="shared" si="0"/>
        <v>142.79</v>
      </c>
      <c r="F22" s="89">
        <f t="shared" si="1"/>
        <v>142.84930000000003</v>
      </c>
      <c r="G22" s="92">
        <f t="shared" ref="G22:G41" si="2">SUMPRODUCT($D$5:$D$8, D18:D21)</f>
        <v>142.51349999999999</v>
      </c>
      <c r="L22" s="76"/>
      <c r="M22" s="76"/>
    </row>
    <row r="23" spans="1:14" ht="12.6" customHeight="1" x14ac:dyDescent="0.25">
      <c r="A23" s="85"/>
      <c r="B23" s="84" t="str">
        <f>[1]data!B10</f>
        <v>Jul</v>
      </c>
      <c r="C23" s="84">
        <f>[1]data!C10</f>
        <v>7</v>
      </c>
      <c r="D23" s="100">
        <f>[1]data!D10</f>
        <v>140.44299999999998</v>
      </c>
      <c r="E23" s="94">
        <f t="shared" si="0"/>
        <v>147.5162</v>
      </c>
      <c r="F23" s="89">
        <f t="shared" si="1"/>
        <v>145.85849999999999</v>
      </c>
      <c r="G23" s="92">
        <f t="shared" si="2"/>
        <v>145.20919999999998</v>
      </c>
      <c r="L23" s="76"/>
      <c r="M23" s="76"/>
    </row>
    <row r="24" spans="1:14" x14ac:dyDescent="0.25">
      <c r="A24" s="85"/>
      <c r="B24" s="84" t="str">
        <f>[1]data!B11</f>
        <v>Aug</v>
      </c>
      <c r="C24" s="84">
        <f>[1]data!C11</f>
        <v>8</v>
      </c>
      <c r="D24" s="100">
        <f>[1]data!D11</f>
        <v>146.71200000000002</v>
      </c>
      <c r="E24" s="94">
        <f t="shared" si="0"/>
        <v>143.83659999999998</v>
      </c>
      <c r="F24" s="89">
        <f t="shared" si="1"/>
        <v>143.9796</v>
      </c>
      <c r="G24" s="92">
        <f t="shared" si="2"/>
        <v>143.8228</v>
      </c>
      <c r="L24" s="76"/>
      <c r="M24" s="76"/>
    </row>
    <row r="25" spans="1:14" x14ac:dyDescent="0.25">
      <c r="A25" s="85"/>
      <c r="B25" s="84" t="str">
        <f>[1]data!B12</f>
        <v>Sep</v>
      </c>
      <c r="C25" s="84">
        <f>[1]data!C12</f>
        <v>9</v>
      </c>
      <c r="D25" s="100">
        <f>[1]data!D12</f>
        <v>148.37200000000001</v>
      </c>
      <c r="E25" s="94">
        <f t="shared" si="0"/>
        <v>144.20440000000002</v>
      </c>
      <c r="F25" s="89">
        <f t="shared" si="1"/>
        <v>145.27429999999998</v>
      </c>
      <c r="G25" s="92">
        <f t="shared" si="2"/>
        <v>145.1431</v>
      </c>
      <c r="J25" s="79"/>
      <c r="K25" s="79"/>
      <c r="L25" s="76"/>
      <c r="M25" s="76"/>
    </row>
    <row r="26" spans="1:14" x14ac:dyDescent="0.25">
      <c r="A26" s="85"/>
      <c r="B26" s="84" t="str">
        <f>[1]data!B13</f>
        <v>Oct</v>
      </c>
      <c r="C26" s="84">
        <f>[1]data!C13</f>
        <v>10</v>
      </c>
      <c r="D26" s="100">
        <f>[1]data!D13</f>
        <v>143.88800000000001</v>
      </c>
      <c r="E26" s="94">
        <f t="shared" si="0"/>
        <v>147.70800000000003</v>
      </c>
      <c r="F26" s="89">
        <f t="shared" si="1"/>
        <v>146.28820000000002</v>
      </c>
      <c r="G26" s="92">
        <f t="shared" si="2"/>
        <v>146.34370000000001</v>
      </c>
      <c r="K26" s="76"/>
      <c r="L26" s="76"/>
      <c r="M26" s="76"/>
      <c r="N26" s="76"/>
    </row>
    <row r="27" spans="1:14" ht="12.6" customHeight="1" x14ac:dyDescent="0.25">
      <c r="A27" s="85"/>
      <c r="B27" s="84" t="str">
        <f>[1]data!B14</f>
        <v>Nov</v>
      </c>
      <c r="C27" s="84">
        <f>[1]data!C14</f>
        <v>11</v>
      </c>
      <c r="D27" s="100">
        <f>[1]data!D14</f>
        <v>149.00799999999998</v>
      </c>
      <c r="E27" s="94">
        <f t="shared" si="0"/>
        <v>145.6816</v>
      </c>
      <c r="F27" s="89">
        <f t="shared" si="1"/>
        <v>145.798</v>
      </c>
      <c r="G27" s="92">
        <f t="shared" si="2"/>
        <v>145.45350000000002</v>
      </c>
    </row>
    <row r="28" spans="1:14" x14ac:dyDescent="0.25">
      <c r="A28" s="85"/>
      <c r="B28" s="84" t="str">
        <f>[1]data!B15</f>
        <v>Dec</v>
      </c>
      <c r="C28" s="84">
        <f>[1]data!C15</f>
        <v>12</v>
      </c>
      <c r="D28" s="100">
        <f>[1]data!D15</f>
        <v>147.398</v>
      </c>
      <c r="E28" s="94">
        <f t="shared" si="0"/>
        <v>146.95999999999998</v>
      </c>
      <c r="F28" s="89">
        <f t="shared" si="1"/>
        <v>147.34479999999999</v>
      </c>
      <c r="G28" s="92">
        <f t="shared" si="2"/>
        <v>147.11519999999999</v>
      </c>
    </row>
    <row r="29" spans="1:14" x14ac:dyDescent="0.25">
      <c r="A29" s="85">
        <v>2017</v>
      </c>
      <c r="B29" s="84" t="str">
        <f>[1]data!B16</f>
        <v>Jan</v>
      </c>
      <c r="C29" s="84">
        <f>[1]data!C16</f>
        <v>13</v>
      </c>
      <c r="D29" s="100">
        <f>[1]data!D16</f>
        <v>141.018</v>
      </c>
      <c r="E29" s="94">
        <f t="shared" si="0"/>
        <v>148.042</v>
      </c>
      <c r="F29" s="89">
        <f t="shared" si="1"/>
        <v>147.17899999999997</v>
      </c>
      <c r="G29" s="92">
        <f t="shared" si="2"/>
        <v>147.2764</v>
      </c>
    </row>
    <row r="30" spans="1:14" x14ac:dyDescent="0.25">
      <c r="A30" s="85"/>
      <c r="B30" s="84" t="str">
        <f>[1]data!B17</f>
        <v>Feb</v>
      </c>
      <c r="C30" s="84">
        <f>[1]data!C17</f>
        <v>14</v>
      </c>
      <c r="D30" s="100">
        <f>[1]data!D17</f>
        <v>138.16800000000001</v>
      </c>
      <c r="E30" s="94">
        <f t="shared" si="0"/>
        <v>143.57</v>
      </c>
      <c r="F30" s="89">
        <f t="shared" si="1"/>
        <v>144.53</v>
      </c>
      <c r="G30" s="92">
        <f t="shared" si="2"/>
        <v>144.81700000000001</v>
      </c>
      <c r="K30" s="76"/>
      <c r="L30" s="76"/>
      <c r="M30" s="76"/>
      <c r="N30" s="76"/>
    </row>
    <row r="31" spans="1:14" x14ac:dyDescent="0.25">
      <c r="A31" s="85"/>
      <c r="B31" s="84" t="str">
        <f>[1]data!B18</f>
        <v>Mar</v>
      </c>
      <c r="C31" s="84">
        <f>[1]data!C18</f>
        <v>15</v>
      </c>
      <c r="D31" s="100">
        <f>[1]data!D18</f>
        <v>142.12100000000001</v>
      </c>
      <c r="E31" s="94">
        <f t="shared" si="0"/>
        <v>139.30799999999999</v>
      </c>
      <c r="F31" s="89">
        <f t="shared" si="1"/>
        <v>140.869</v>
      </c>
      <c r="G31" s="92">
        <f t="shared" si="2"/>
        <v>141.953</v>
      </c>
      <c r="K31" s="76"/>
      <c r="L31" s="76"/>
      <c r="M31" s="76"/>
      <c r="N31" s="76"/>
    </row>
    <row r="32" spans="1:14" x14ac:dyDescent="0.25">
      <c r="A32" s="85"/>
      <c r="B32" s="84" t="str">
        <f>[1]data!B19</f>
        <v>Apr</v>
      </c>
      <c r="C32" s="84">
        <f>[1]data!C19</f>
        <v>16</v>
      </c>
      <c r="D32" s="100">
        <f>[1]data!D19</f>
        <v>143.35900000000001</v>
      </c>
      <c r="E32" s="94">
        <f t="shared" si="0"/>
        <v>140.53980000000001</v>
      </c>
      <c r="F32" s="89">
        <f t="shared" si="1"/>
        <v>140.71449999999999</v>
      </c>
      <c r="G32" s="92">
        <f t="shared" si="2"/>
        <v>141.2422</v>
      </c>
      <c r="K32" s="76"/>
      <c r="L32" s="76"/>
      <c r="M32" s="76"/>
      <c r="N32" s="76"/>
    </row>
    <row r="33" spans="1:14" x14ac:dyDescent="0.25">
      <c r="A33" s="85"/>
      <c r="B33" s="84" t="str">
        <f>[1]data!B20</f>
        <v>May</v>
      </c>
      <c r="C33" s="84">
        <f>[1]data!C20</f>
        <v>17</v>
      </c>
      <c r="D33" s="100">
        <f>[1]data!D20</f>
        <v>137.89500000000001</v>
      </c>
      <c r="E33" s="94">
        <f t="shared" si="0"/>
        <v>142.8638</v>
      </c>
      <c r="F33" s="89">
        <f t="shared" si="1"/>
        <v>141.94940000000003</v>
      </c>
      <c r="G33" s="92">
        <f t="shared" si="2"/>
        <v>141.71530000000001</v>
      </c>
      <c r="K33" s="76"/>
      <c r="L33" s="76"/>
      <c r="M33" s="76"/>
      <c r="N33" s="76"/>
    </row>
    <row r="34" spans="1:14" x14ac:dyDescent="0.25">
      <c r="A34" s="85"/>
      <c r="B34" s="84" t="str">
        <f>[1]data!B21</f>
        <v>Jun</v>
      </c>
      <c r="C34" s="84">
        <f>[1]data!C21</f>
        <v>18</v>
      </c>
      <c r="D34" s="100">
        <f>[1]data!D21</f>
        <v>137.36099999999999</v>
      </c>
      <c r="E34" s="94">
        <f t="shared" si="0"/>
        <v>140.0806</v>
      </c>
      <c r="F34" s="89">
        <f t="shared" si="1"/>
        <v>140.3794</v>
      </c>
      <c r="G34" s="92">
        <f t="shared" si="2"/>
        <v>140.4067</v>
      </c>
    </row>
    <row r="35" spans="1:14" x14ac:dyDescent="0.25">
      <c r="A35" s="85"/>
      <c r="B35" s="84" t="str">
        <f>[1]data!B22</f>
        <v>Jul</v>
      </c>
      <c r="C35" s="84">
        <f>[1]data!C22</f>
        <v>19</v>
      </c>
      <c r="D35" s="100">
        <f>[1]data!D22</f>
        <v>144.75899999999999</v>
      </c>
      <c r="E35" s="94">
        <f t="shared" si="0"/>
        <v>137.5746</v>
      </c>
      <c r="F35" s="89">
        <f t="shared" si="1"/>
        <v>138.7208</v>
      </c>
      <c r="G35" s="92">
        <f t="shared" si="2"/>
        <v>139.1968</v>
      </c>
    </row>
    <row r="36" spans="1:14" x14ac:dyDescent="0.25">
      <c r="A36" s="85"/>
      <c r="B36" s="84" t="str">
        <f>[1]data!B23</f>
        <v>Aug</v>
      </c>
      <c r="C36" s="84">
        <f>[1]data!C23</f>
        <v>20</v>
      </c>
      <c r="D36" s="100">
        <f>[1]data!D23</f>
        <v>146.76400000000001</v>
      </c>
      <c r="E36" s="94">
        <f t="shared" si="0"/>
        <v>141.7998</v>
      </c>
      <c r="F36" s="89">
        <f t="shared" si="1"/>
        <v>141.16679999999999</v>
      </c>
      <c r="G36" s="92">
        <f t="shared" si="2"/>
        <v>141.02679999999998</v>
      </c>
    </row>
    <row r="37" spans="1:14" x14ac:dyDescent="0.25">
      <c r="A37" s="85"/>
      <c r="B37" s="84" t="str">
        <f>[1]data!B24</f>
        <v>Sep</v>
      </c>
      <c r="C37" s="84">
        <f>[1]data!C24</f>
        <v>21</v>
      </c>
      <c r="D37" s="100">
        <f>[1]data!D24</f>
        <v>144.95099999999999</v>
      </c>
      <c r="E37" s="94">
        <f t="shared" si="0"/>
        <v>145.96199999999999</v>
      </c>
      <c r="F37" s="89">
        <f t="shared" si="1"/>
        <v>144.28190000000001</v>
      </c>
      <c r="G37" s="92">
        <f t="shared" si="2"/>
        <v>143.39500000000001</v>
      </c>
    </row>
    <row r="38" spans="1:14" x14ac:dyDescent="0.25">
      <c r="A38" s="85"/>
      <c r="B38" s="84" t="str">
        <f>[1]data!B25</f>
        <v>Oct</v>
      </c>
      <c r="C38" s="84">
        <f>[1]data!C25</f>
        <v>22</v>
      </c>
      <c r="D38" s="100">
        <f>[1]data!D25</f>
        <v>139.86700000000002</v>
      </c>
      <c r="E38" s="94">
        <f t="shared" si="0"/>
        <v>145.67619999999999</v>
      </c>
      <c r="F38" s="89">
        <f t="shared" si="1"/>
        <v>145.45650000000001</v>
      </c>
      <c r="G38" s="92">
        <f t="shared" si="2"/>
        <v>144.69749999999999</v>
      </c>
    </row>
    <row r="39" spans="1:14" x14ac:dyDescent="0.25">
      <c r="A39" s="85"/>
      <c r="B39" s="84" t="str">
        <f>[1]data!B26</f>
        <v>Nov</v>
      </c>
      <c r="C39" s="84">
        <f>[1]data!C26</f>
        <v>23</v>
      </c>
      <c r="D39" s="100">
        <f>[1]data!D26</f>
        <v>146.61500000000001</v>
      </c>
      <c r="E39" s="94">
        <f t="shared" si="0"/>
        <v>141.9006</v>
      </c>
      <c r="F39" s="89">
        <f t="shared" si="1"/>
        <v>142.77160000000001</v>
      </c>
      <c r="G39" s="92">
        <f t="shared" si="2"/>
        <v>143.26080000000002</v>
      </c>
    </row>
    <row r="40" spans="1:14" x14ac:dyDescent="0.25">
      <c r="A40" s="85"/>
      <c r="B40" s="84" t="str">
        <f>[1]data!B27</f>
        <v>Dec</v>
      </c>
      <c r="C40" s="84">
        <f>[1]data!C27</f>
        <v>24</v>
      </c>
      <c r="D40" s="100">
        <f>[1]data!D27</f>
        <v>147.30600000000001</v>
      </c>
      <c r="E40" s="94">
        <f t="shared" si="0"/>
        <v>143.91580000000002</v>
      </c>
      <c r="F40" s="89">
        <f t="shared" si="1"/>
        <v>144.2578</v>
      </c>
      <c r="G40" s="92">
        <f t="shared" si="2"/>
        <v>144.27270000000001</v>
      </c>
    </row>
    <row r="41" spans="1:14" s="82" customFormat="1" x14ac:dyDescent="0.25">
      <c r="A41" s="29">
        <v>2018</v>
      </c>
      <c r="B41" s="74" t="str">
        <f>[1]data!B28</f>
        <v>Jan</v>
      </c>
      <c r="C41" s="74">
        <f>[1]data!C28</f>
        <v>25</v>
      </c>
      <c r="D41" s="101"/>
      <c r="E41" s="94">
        <f t="shared" si="0"/>
        <v>147.02960000000002</v>
      </c>
      <c r="F41" s="89">
        <f t="shared" si="1"/>
        <v>145.61090000000002</v>
      </c>
      <c r="G41" s="92">
        <f t="shared" si="2"/>
        <v>145.37540000000001</v>
      </c>
      <c r="H41" s="81"/>
      <c r="I41" s="81"/>
      <c r="J41" s="81"/>
    </row>
    <row r="42" spans="1:14" s="82" customFormat="1" x14ac:dyDescent="0.25">
      <c r="A42" s="29"/>
      <c r="B42" s="74" t="s">
        <v>72</v>
      </c>
      <c r="C42" s="74">
        <v>26</v>
      </c>
      <c r="D42" s="101"/>
      <c r="E42" s="80"/>
      <c r="F42" s="101"/>
      <c r="G42" s="78"/>
      <c r="H42" s="81"/>
      <c r="I42" s="81"/>
      <c r="J42" s="81"/>
    </row>
    <row r="43" spans="1:14" s="82" customFormat="1" x14ac:dyDescent="0.25">
      <c r="A43" s="29"/>
      <c r="B43" s="74" t="s">
        <v>73</v>
      </c>
      <c r="C43" s="74">
        <v>27</v>
      </c>
      <c r="D43" s="101"/>
      <c r="E43" s="80"/>
      <c r="F43" s="101"/>
      <c r="G43" s="78"/>
      <c r="H43" s="81"/>
      <c r="I43" s="81"/>
      <c r="J43" s="81"/>
    </row>
    <row r="44" spans="1:14" x14ac:dyDescent="0.25">
      <c r="A44" s="29" t="s">
        <v>74</v>
      </c>
      <c r="B44" s="28"/>
      <c r="C44" s="28"/>
      <c r="D44" s="28"/>
      <c r="E44" s="83">
        <f t="array" ref="E44">AVERAGE(ABS($D$19:$D$40-$E$19:$E$40)/$D$19:$D$40)</f>
        <v>2.864518291544926E-2</v>
      </c>
      <c r="F44" s="83">
        <f t="array" ref="F44">AVERAGE(ABS($D$20:$D$40-$F$20:$F$40)/$D$20:$D$40)</f>
        <v>2.6274763496991566E-2</v>
      </c>
      <c r="G44" s="83">
        <f t="array" ref="G44">AVERAGE(ABS($D$21:$D$40-$G$21:$G$40)/$D$21:$D$40)</f>
        <v>2.5910378254839671E-2</v>
      </c>
    </row>
  </sheetData>
  <printOptions gridLines="1"/>
  <pageMargins left="0.19" right="0.12" top="1" bottom="1" header="0.5" footer="0.5"/>
  <pageSetup scale="79" orientation="landscape" horizontalDpi="4294967293"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4"/>
  <sheetViews>
    <sheetView zoomScale="80" zoomScaleNormal="80" workbookViewId="0"/>
  </sheetViews>
  <sheetFormatPr defaultRowHeight="13.2" x14ac:dyDescent="0.25"/>
  <cols>
    <col min="1" max="1" width="8.33203125" style="72" customWidth="1"/>
    <col min="2" max="2" width="10" style="24" customWidth="1"/>
    <col min="3" max="3" width="8.5546875" style="24" customWidth="1"/>
    <col min="4" max="4" width="10.5546875" style="24" customWidth="1"/>
    <col min="5" max="5" width="9.21875" style="24" customWidth="1"/>
    <col min="6" max="6" width="10.33203125" style="69" customWidth="1"/>
    <col min="7" max="7" width="11.109375" style="70" customWidth="1"/>
    <col min="8" max="8" width="10.6640625" style="71" customWidth="1"/>
    <col min="9" max="10" width="8.88671875" style="71"/>
    <col min="11" max="16384" width="8.88671875" style="24"/>
  </cols>
  <sheetData>
    <row r="1" spans="1:10" ht="15.6" x14ac:dyDescent="0.3">
      <c r="A1" s="111" t="s">
        <v>76</v>
      </c>
    </row>
    <row r="2" spans="1:10" x14ac:dyDescent="0.25">
      <c r="A2" s="68"/>
    </row>
    <row r="3" spans="1:10" ht="15.6" x14ac:dyDescent="0.3">
      <c r="A3" s="112" t="s">
        <v>78</v>
      </c>
    </row>
    <row r="4" spans="1:10" ht="26.4" x14ac:dyDescent="0.25">
      <c r="A4" s="102" t="s">
        <v>64</v>
      </c>
      <c r="B4" s="36" t="s">
        <v>65</v>
      </c>
      <c r="C4" s="36" t="s">
        <v>66</v>
      </c>
      <c r="D4" s="36" t="s">
        <v>67</v>
      </c>
    </row>
    <row r="5" spans="1:10" x14ac:dyDescent="0.25">
      <c r="A5" s="103" t="s">
        <v>68</v>
      </c>
      <c r="B5" s="106"/>
      <c r="C5" s="106"/>
      <c r="D5" s="108">
        <v>0.35879876732179383</v>
      </c>
    </row>
    <row r="6" spans="1:10" x14ac:dyDescent="0.25">
      <c r="A6" s="103" t="s">
        <v>69</v>
      </c>
      <c r="B6" s="106"/>
      <c r="C6" s="108">
        <v>0.56340795451761061</v>
      </c>
      <c r="D6" s="108">
        <v>0.58855966406833005</v>
      </c>
    </row>
    <row r="7" spans="1:10" x14ac:dyDescent="0.25">
      <c r="A7" s="103" t="s">
        <v>70</v>
      </c>
      <c r="B7" s="108">
        <v>0.01</v>
      </c>
      <c r="C7" s="108">
        <v>0.01</v>
      </c>
      <c r="D7" s="108">
        <v>0.01</v>
      </c>
    </row>
    <row r="8" spans="1:10" x14ac:dyDescent="0.25">
      <c r="A8" s="103" t="s">
        <v>71</v>
      </c>
      <c r="B8" s="108">
        <v>0.99</v>
      </c>
      <c r="C8" s="108">
        <v>0.42659104548238946</v>
      </c>
      <c r="D8" s="108">
        <v>4.2641568609876113E-2</v>
      </c>
    </row>
    <row r="9" spans="1:10" s="96" customFormat="1" x14ac:dyDescent="0.25">
      <c r="A9" s="105" t="s">
        <v>75</v>
      </c>
      <c r="B9" s="109">
        <f>SUM(B7:B8)</f>
        <v>1</v>
      </c>
      <c r="C9" s="109">
        <f>SUM(C6:C8)</f>
        <v>0.99999900000000008</v>
      </c>
      <c r="D9" s="109">
        <f>SUM(D5:D8)</f>
        <v>1</v>
      </c>
      <c r="F9" s="97"/>
      <c r="G9" s="98"/>
      <c r="H9" s="99"/>
      <c r="I9" s="99"/>
      <c r="J9" s="99"/>
    </row>
    <row r="10" spans="1:10" customFormat="1" ht="14.4" x14ac:dyDescent="0.3"/>
    <row r="11" spans="1:10" s="96" customFormat="1" ht="15.6" x14ac:dyDescent="0.3">
      <c r="A11" s="113" t="s">
        <v>77</v>
      </c>
      <c r="B11" s="95"/>
      <c r="C11" s="95"/>
      <c r="D11" s="95"/>
      <c r="F11" s="97"/>
      <c r="G11" s="98"/>
      <c r="H11" s="99"/>
      <c r="I11" s="99"/>
      <c r="J11" s="99"/>
    </row>
    <row r="12" spans="1:10" s="96" customFormat="1" ht="25.8" customHeight="1" x14ac:dyDescent="0.25">
      <c r="A12" s="104"/>
      <c r="B12" s="36" t="s">
        <v>65</v>
      </c>
      <c r="C12" s="36" t="s">
        <v>66</v>
      </c>
      <c r="D12" s="36" t="s">
        <v>67</v>
      </c>
      <c r="F12" s="97"/>
      <c r="G12" s="98"/>
      <c r="H12" s="99"/>
      <c r="I12" s="99"/>
      <c r="J12" s="99"/>
    </row>
    <row r="13" spans="1:10" s="96" customFormat="1" x14ac:dyDescent="0.25">
      <c r="A13" s="105" t="s">
        <v>74</v>
      </c>
      <c r="B13" s="107">
        <f t="array" ref="B13">AVERAGE(ABS($D$19:$D$40-$E$19:$E$40)/$D$19:$D$40)</f>
        <v>2.7206465312230709E-2</v>
      </c>
      <c r="C13" s="107">
        <f t="array" ref="C13">AVERAGE(ABS($D$20:$D$40-$F$20:$F$40)/$D$20:$D$40)</f>
        <v>2.2263334441038934E-2</v>
      </c>
      <c r="D13" s="107">
        <f t="array" ref="D13">AVERAGE(ABS($D$21:$D$40-$G$21:$G$40)/$D$21:$D$40)</f>
        <v>2.248345879593237E-2</v>
      </c>
      <c r="F13" s="97"/>
      <c r="G13" s="98"/>
      <c r="H13" s="99"/>
      <c r="I13" s="99"/>
      <c r="J13" s="99"/>
    </row>
    <row r="14" spans="1:10" s="96" customFormat="1" x14ac:dyDescent="0.25">
      <c r="A14" s="95"/>
      <c r="B14" s="95"/>
      <c r="C14" s="95"/>
      <c r="D14" s="95"/>
      <c r="F14" s="97"/>
      <c r="G14" s="98"/>
      <c r="H14" s="99"/>
      <c r="I14" s="99"/>
      <c r="J14" s="99"/>
    </row>
    <row r="15" spans="1:10" ht="15.6" x14ac:dyDescent="0.3">
      <c r="A15" s="112" t="s">
        <v>79</v>
      </c>
    </row>
    <row r="16" spans="1:10" s="73" customFormat="1" ht="30.75" customHeight="1" x14ac:dyDescent="0.25">
      <c r="A16" s="36" t="str">
        <f>[1]data!A3</f>
        <v>Year</v>
      </c>
      <c r="B16" s="36" t="str">
        <f>[1]data!B3</f>
        <v>Month</v>
      </c>
      <c r="C16" s="36" t="str">
        <f>[1]data!C3</f>
        <v>Period</v>
      </c>
      <c r="D16" s="36" t="str">
        <f>[1]data!D3</f>
        <v>Sales (in $Mln)</v>
      </c>
      <c r="E16" s="93" t="s">
        <v>65</v>
      </c>
      <c r="F16" s="87" t="s">
        <v>66</v>
      </c>
      <c r="G16" s="90" t="s">
        <v>67</v>
      </c>
    </row>
    <row r="17" spans="1:14" x14ac:dyDescent="0.25">
      <c r="A17" s="84">
        <v>2016</v>
      </c>
      <c r="B17" s="84" t="str">
        <f>[1]data!B4</f>
        <v>Jan</v>
      </c>
      <c r="C17" s="84">
        <f>[1]data!C4</f>
        <v>1</v>
      </c>
      <c r="D17" s="100">
        <f>[1]data!D4</f>
        <v>140.11000000000001</v>
      </c>
      <c r="E17" s="86" t="e">
        <v>#N/A</v>
      </c>
      <c r="F17" s="88" t="e">
        <v>#N/A</v>
      </c>
      <c r="G17" s="91" t="e">
        <v>#N/A</v>
      </c>
      <c r="L17" s="75"/>
      <c r="M17" s="75"/>
    </row>
    <row r="18" spans="1:14" x14ac:dyDescent="0.25">
      <c r="A18" s="84"/>
      <c r="B18" s="84" t="str">
        <f>[1]data!B5</f>
        <v>Feb</v>
      </c>
      <c r="C18" s="84">
        <f>[1]data!C5</f>
        <v>2</v>
      </c>
      <c r="D18" s="100">
        <f>[1]data!D5</f>
        <v>142.042</v>
      </c>
      <c r="E18" s="86" t="e">
        <v>#N/A</v>
      </c>
      <c r="F18" s="88" t="e">
        <v>#N/A</v>
      </c>
      <c r="G18" s="91" t="e">
        <v>#N/A</v>
      </c>
      <c r="L18" s="76"/>
      <c r="M18" s="76"/>
    </row>
    <row r="19" spans="1:14" x14ac:dyDescent="0.25">
      <c r="A19" s="84"/>
      <c r="B19" s="84" t="str">
        <f>[1]data!B6</f>
        <v>Mar</v>
      </c>
      <c r="C19" s="84">
        <f>[1]data!C6</f>
        <v>3</v>
      </c>
      <c r="D19" s="100">
        <f>[1]data!D6</f>
        <v>142.434</v>
      </c>
      <c r="E19" s="94">
        <f>SUMPRODUCT($B$7:$B$8, D17:D18)</f>
        <v>142.02268000000001</v>
      </c>
      <c r="F19" s="88" t="e">
        <v>#N/A</v>
      </c>
      <c r="G19" s="91" t="e">
        <v>#N/A</v>
      </c>
      <c r="I19" s="77"/>
      <c r="K19" s="76"/>
      <c r="L19" s="76"/>
      <c r="M19" s="76"/>
    </row>
    <row r="20" spans="1:14" x14ac:dyDescent="0.25">
      <c r="A20" s="84"/>
      <c r="B20" s="84" t="str">
        <f>[1]data!B7</f>
        <v>Apr</v>
      </c>
      <c r="C20" s="84">
        <f>[1]data!C7</f>
        <v>4</v>
      </c>
      <c r="D20" s="100">
        <f>[1]data!D7</f>
        <v>138.875</v>
      </c>
      <c r="E20" s="94">
        <f t="shared" ref="E20:E41" si="0">SUMPRODUCT($B$7:$B$8, D18:D19)</f>
        <v>142.43008</v>
      </c>
      <c r="F20" s="89">
        <f>SUMPRODUCT($C$6:$C$8,D17:D19)</f>
        <v>141.1205774797011</v>
      </c>
      <c r="G20" s="91" t="e">
        <v>#N/A</v>
      </c>
      <c r="K20" s="76"/>
      <c r="L20" s="76"/>
      <c r="M20" s="76"/>
    </row>
    <row r="21" spans="1:14" ht="12" customHeight="1" x14ac:dyDescent="0.25">
      <c r="A21" s="85"/>
      <c r="B21" s="84" t="str">
        <f>[1]data!B8</f>
        <v>May</v>
      </c>
      <c r="C21" s="84">
        <f>[1]data!C8</f>
        <v>5</v>
      </c>
      <c r="D21" s="100">
        <f>[1]data!D8</f>
        <v>145.4</v>
      </c>
      <c r="E21" s="94">
        <f t="shared" si="0"/>
        <v>138.91059000000001</v>
      </c>
      <c r="F21" s="89">
        <f t="shared" ref="F21:F41" si="1">SUMPRODUCT($C$6:$C$8,D18:D20)</f>
        <v>140.69476411695729</v>
      </c>
      <c r="G21" s="92">
        <f t="array" ref="G21">SUMPRODUCT($D$5:$D$8, D17:D20)</f>
        <v>141.21767493374682</v>
      </c>
      <c r="K21" s="76"/>
      <c r="L21" s="76"/>
      <c r="M21" s="76"/>
    </row>
    <row r="22" spans="1:14" ht="13.2" customHeight="1" x14ac:dyDescent="0.25">
      <c r="A22" s="85"/>
      <c r="B22" s="84" t="str">
        <f>[1]data!B9</f>
        <v>Jun</v>
      </c>
      <c r="C22" s="84">
        <f>[1]data!C9</f>
        <v>6</v>
      </c>
      <c r="D22" s="100">
        <f>[1]data!D9</f>
        <v>148.92699999999999</v>
      </c>
      <c r="E22" s="94">
        <f t="shared" si="0"/>
        <v>145.33474999999999</v>
      </c>
      <c r="F22" s="89">
        <f t="shared" si="1"/>
        <v>143.66353660690078</v>
      </c>
      <c r="G22" s="92">
        <f t="shared" ref="G22:G41" si="2">SUMPRODUCT($D$5:$D$8, D18:D21)</f>
        <v>142.38423577570674</v>
      </c>
      <c r="L22" s="76"/>
      <c r="M22" s="76"/>
    </row>
    <row r="23" spans="1:14" ht="12.6" customHeight="1" x14ac:dyDescent="0.25">
      <c r="A23" s="85"/>
      <c r="B23" s="84" t="str">
        <f>[1]data!B10</f>
        <v>Jul</v>
      </c>
      <c r="C23" s="84">
        <f>[1]data!C10</f>
        <v>7</v>
      </c>
      <c r="D23" s="100">
        <f>[1]data!D10</f>
        <v>140.44299999999998</v>
      </c>
      <c r="E23" s="94">
        <f t="shared" si="0"/>
        <v>148.89173</v>
      </c>
      <c r="F23" s="89">
        <f t="shared" si="1"/>
        <v>143.22820431418899</v>
      </c>
      <c r="G23" s="92">
        <f t="shared" si="2"/>
        <v>140.64584786056474</v>
      </c>
      <c r="L23" s="76"/>
      <c r="M23" s="76"/>
    </row>
    <row r="24" spans="1:14" x14ac:dyDescent="0.25">
      <c r="A24" s="85"/>
      <c r="B24" s="84" t="str">
        <f>[1]data!B11</f>
        <v>Aug</v>
      </c>
      <c r="C24" s="84">
        <f>[1]data!C11</f>
        <v>8</v>
      </c>
      <c r="D24" s="100">
        <f>[1]data!D11</f>
        <v>146.71200000000002</v>
      </c>
      <c r="E24" s="94">
        <f t="shared" si="0"/>
        <v>140.52784</v>
      </c>
      <c r="F24" s="89">
        <f t="shared" si="1"/>
        <v>143.32051278754381</v>
      </c>
      <c r="G24" s="92">
        <f t="shared" si="2"/>
        <v>142.88273378762614</v>
      </c>
      <c r="L24" s="76"/>
      <c r="M24" s="76"/>
    </row>
    <row r="25" spans="1:14" x14ac:dyDescent="0.25">
      <c r="A25" s="85"/>
      <c r="B25" s="84" t="str">
        <f>[1]data!B12</f>
        <v>Sep</v>
      </c>
      <c r="C25" s="84">
        <f>[1]data!C12</f>
        <v>9</v>
      </c>
      <c r="D25" s="100">
        <f>[1]data!D12</f>
        <v>148.37200000000001</v>
      </c>
      <c r="E25" s="94">
        <f t="shared" si="0"/>
        <v>146.64931000000001</v>
      </c>
      <c r="F25" s="89">
        <f t="shared" si="1"/>
        <v>147.89711190725652</v>
      </c>
      <c r="G25" s="92">
        <f t="shared" si="2"/>
        <v>147.48222567318516</v>
      </c>
      <c r="J25" s="79"/>
      <c r="K25" s="79"/>
      <c r="L25" s="76"/>
      <c r="M25" s="76"/>
    </row>
    <row r="26" spans="1:14" x14ac:dyDescent="0.25">
      <c r="A26" s="85"/>
      <c r="B26" s="84" t="str">
        <f>[1]data!B13</f>
        <v>Oct</v>
      </c>
      <c r="C26" s="84">
        <f>[1]data!C13</f>
        <v>10</v>
      </c>
      <c r="D26" s="100">
        <f>[1]data!D13</f>
        <v>143.88800000000001</v>
      </c>
      <c r="E26" s="94">
        <f t="shared" si="0"/>
        <v>148.3554</v>
      </c>
      <c r="F26" s="89">
        <f t="shared" si="1"/>
        <v>143.88798995662987</v>
      </c>
      <c r="G26" s="92">
        <f t="shared" si="2"/>
        <v>143.88784373946578</v>
      </c>
      <c r="K26" s="76"/>
      <c r="L26" s="76"/>
      <c r="M26" s="76"/>
      <c r="N26" s="76"/>
    </row>
    <row r="27" spans="1:14" ht="12.6" customHeight="1" x14ac:dyDescent="0.25">
      <c r="A27" s="85"/>
      <c r="B27" s="84" t="str">
        <f>[1]data!B14</f>
        <v>Nov</v>
      </c>
      <c r="C27" s="84">
        <f>[1]data!C14</f>
        <v>11</v>
      </c>
      <c r="D27" s="100">
        <f>[1]data!D14</f>
        <v>149.00799999999998</v>
      </c>
      <c r="E27" s="94">
        <f t="shared" si="0"/>
        <v>143.93284</v>
      </c>
      <c r="F27" s="89">
        <f t="shared" si="1"/>
        <v>145.52376017555775</v>
      </c>
      <c r="G27" s="92">
        <f t="shared" si="2"/>
        <v>144.35887073790542</v>
      </c>
    </row>
    <row r="28" spans="1:14" x14ac:dyDescent="0.25">
      <c r="A28" s="85"/>
      <c r="B28" s="84" t="str">
        <f>[1]data!B15</f>
        <v>Dec</v>
      </c>
      <c r="C28" s="84">
        <f>[1]data!C15</f>
        <v>12</v>
      </c>
      <c r="D28" s="100">
        <f>[1]data!D15</f>
        <v>147.398</v>
      </c>
      <c r="E28" s="94">
        <f t="shared" si="0"/>
        <v>148.95679999999999</v>
      </c>
      <c r="F28" s="89">
        <f t="shared" si="1"/>
        <v>148.59832353292683</v>
      </c>
      <c r="G28" s="92">
        <f t="shared" si="2"/>
        <v>147.75867408388171</v>
      </c>
    </row>
    <row r="29" spans="1:14" x14ac:dyDescent="0.25">
      <c r="A29" s="85">
        <v>2017</v>
      </c>
      <c r="B29" s="84" t="str">
        <f>[1]data!B16</f>
        <v>Jan</v>
      </c>
      <c r="C29" s="84">
        <f>[1]data!C16</f>
        <v>13</v>
      </c>
      <c r="D29" s="100">
        <f>[1]data!D16</f>
        <v>141.018</v>
      </c>
      <c r="E29" s="94">
        <f t="shared" si="0"/>
        <v>147.41409999999999</v>
      </c>
      <c r="F29" s="89">
        <f t="shared" si="1"/>
        <v>145.43639068164322</v>
      </c>
      <c r="G29" s="92">
        <f t="shared" si="2"/>
        <v>145.6977255784916</v>
      </c>
    </row>
    <row r="30" spans="1:14" x14ac:dyDescent="0.25">
      <c r="A30" s="85"/>
      <c r="B30" s="84" t="str">
        <f>[1]data!B17</f>
        <v>Feb</v>
      </c>
      <c r="C30" s="84">
        <f>[1]data!C17</f>
        <v>14</v>
      </c>
      <c r="D30" s="100">
        <f>[1]data!D17</f>
        <v>138.16800000000001</v>
      </c>
      <c r="E30" s="94">
        <f t="shared" si="0"/>
        <v>141.08180000000002</v>
      </c>
      <c r="F30" s="89">
        <f t="shared" si="1"/>
        <v>145.5832885385957</v>
      </c>
      <c r="G30" s="92">
        <f t="shared" si="2"/>
        <v>146.81414417811953</v>
      </c>
      <c r="K30" s="76"/>
      <c r="L30" s="76"/>
      <c r="M30" s="76"/>
      <c r="N30" s="76"/>
    </row>
    <row r="31" spans="1:14" x14ac:dyDescent="0.25">
      <c r="A31" s="85"/>
      <c r="B31" s="84" t="str">
        <f>[1]data!B18</f>
        <v>Mar</v>
      </c>
      <c r="C31" s="84">
        <f>[1]data!C18</f>
        <v>15</v>
      </c>
      <c r="D31" s="100">
        <f>[1]data!D18</f>
        <v>142.12100000000001</v>
      </c>
      <c r="E31" s="94">
        <f t="shared" si="0"/>
        <v>138.19650000000001</v>
      </c>
      <c r="F31" s="89">
        <f t="shared" si="1"/>
        <v>143.39661725219756</v>
      </c>
      <c r="G31" s="92">
        <f t="shared" si="2"/>
        <v>147.51828433711893</v>
      </c>
      <c r="K31" s="76"/>
      <c r="L31" s="76"/>
      <c r="M31" s="76"/>
      <c r="N31" s="76"/>
    </row>
    <row r="32" spans="1:14" x14ac:dyDescent="0.25">
      <c r="A32" s="85"/>
      <c r="B32" s="84" t="str">
        <f>[1]data!B19</f>
        <v>Apr</v>
      </c>
      <c r="C32" s="84">
        <f>[1]data!C19</f>
        <v>16</v>
      </c>
      <c r="D32" s="100">
        <f>[1]data!D19</f>
        <v>143.35900000000001</v>
      </c>
      <c r="E32" s="94">
        <f t="shared" si="0"/>
        <v>142.08147</v>
      </c>
      <c r="F32" s="89">
        <f t="shared" si="1"/>
        <v>141.45988890516708</v>
      </c>
      <c r="G32" s="92">
        <f t="shared" si="2"/>
        <v>143.32566978568971</v>
      </c>
      <c r="K32" s="76"/>
      <c r="L32" s="76"/>
      <c r="M32" s="76"/>
      <c r="N32" s="76"/>
    </row>
    <row r="33" spans="1:14" x14ac:dyDescent="0.25">
      <c r="A33" s="85"/>
      <c r="B33" s="84" t="str">
        <f>[1]data!B20</f>
        <v>May</v>
      </c>
      <c r="C33" s="84">
        <f>[1]data!C20</f>
        <v>17</v>
      </c>
      <c r="D33" s="100">
        <f>[1]data!D20</f>
        <v>137.89500000000001</v>
      </c>
      <c r="E33" s="94">
        <f t="shared" si="0"/>
        <v>143.34662</v>
      </c>
      <c r="F33" s="89">
        <f t="shared" si="1"/>
        <v>140.42182594909912</v>
      </c>
      <c r="G33" s="92">
        <f t="shared" si="2"/>
        <v>139.45145886952099</v>
      </c>
      <c r="K33" s="76"/>
      <c r="L33" s="76"/>
      <c r="M33" s="76"/>
      <c r="N33" s="76"/>
    </row>
    <row r="34" spans="1:14" x14ac:dyDescent="0.25">
      <c r="A34" s="85"/>
      <c r="B34" s="84" t="str">
        <f>[1]data!B21</f>
        <v>Jun</v>
      </c>
      <c r="C34" s="84">
        <f>[1]data!C21</f>
        <v>18</v>
      </c>
      <c r="D34" s="100">
        <f>[1]data!D21</f>
        <v>137.36099999999999</v>
      </c>
      <c r="E34" s="94">
        <f t="shared" si="0"/>
        <v>137.94964000000002</v>
      </c>
      <c r="F34" s="89">
        <f t="shared" si="1"/>
        <v>140.33046412079142</v>
      </c>
      <c r="G34" s="92">
        <f t="shared" si="2"/>
        <v>140.53484520383165</v>
      </c>
    </row>
    <row r="35" spans="1:14" x14ac:dyDescent="0.25">
      <c r="A35" s="85"/>
      <c r="B35" s="84" t="str">
        <f>[1]data!B22</f>
        <v>Jul</v>
      </c>
      <c r="C35" s="84">
        <f>[1]data!C22</f>
        <v>19</v>
      </c>
      <c r="D35" s="100">
        <f>[1]data!D22</f>
        <v>144.75899999999999</v>
      </c>
      <c r="E35" s="94">
        <f t="shared" si="0"/>
        <v>137.36633999999998</v>
      </c>
      <c r="F35" s="89">
        <f t="shared" si="1"/>
        <v>140.74552355019665</v>
      </c>
      <c r="G35" s="92">
        <f t="shared" si="2"/>
        <v>142.60440299753361</v>
      </c>
    </row>
    <row r="36" spans="1:14" x14ac:dyDescent="0.25">
      <c r="A36" s="85"/>
      <c r="B36" s="84" t="str">
        <f>[1]data!B23</f>
        <v>Aug</v>
      </c>
      <c r="C36" s="84">
        <f>[1]data!C23</f>
        <v>20</v>
      </c>
      <c r="D36" s="100">
        <f>[1]data!D23</f>
        <v>146.76400000000001</v>
      </c>
      <c r="E36" s="94">
        <f t="shared" si="0"/>
        <v>144.68502000000001</v>
      </c>
      <c r="F36" s="89">
        <f t="shared" si="1"/>
        <v>140.81764304119113</v>
      </c>
      <c r="G36" s="92">
        <f t="shared" si="2"/>
        <v>140.1428281915845</v>
      </c>
    </row>
    <row r="37" spans="1:14" x14ac:dyDescent="0.25">
      <c r="A37" s="85"/>
      <c r="B37" s="84" t="str">
        <f>[1]data!B24</f>
        <v>Sep</v>
      </c>
      <c r="C37" s="84">
        <f>[1]data!C24</f>
        <v>21</v>
      </c>
      <c r="D37" s="100">
        <f>[1]data!D24</f>
        <v>144.95099999999999</v>
      </c>
      <c r="E37" s="94">
        <f t="shared" si="0"/>
        <v>146.74395000000001</v>
      </c>
      <c r="F37" s="89">
        <f t="shared" si="1"/>
        <v>141.44607823967092</v>
      </c>
      <c r="G37" s="92">
        <f t="shared" si="2"/>
        <v>138.02753721138851</v>
      </c>
    </row>
    <row r="38" spans="1:14" x14ac:dyDescent="0.25">
      <c r="A38" s="85"/>
      <c r="B38" s="84" t="str">
        <f>[1]data!B25</f>
        <v>Oct</v>
      </c>
      <c r="C38" s="84">
        <f>[1]data!C25</f>
        <v>22</v>
      </c>
      <c r="D38" s="100">
        <f>[1]data!D25</f>
        <v>139.86700000000002</v>
      </c>
      <c r="E38" s="94">
        <f t="shared" si="0"/>
        <v>144.96912999999998</v>
      </c>
      <c r="F38" s="89">
        <f t="shared" si="1"/>
        <v>144.86081072173263</v>
      </c>
      <c r="G38" s="92">
        <f t="shared" si="2"/>
        <v>142.13284390052644</v>
      </c>
    </row>
    <row r="39" spans="1:14" x14ac:dyDescent="0.25">
      <c r="A39" s="85"/>
      <c r="B39" s="84" t="str">
        <f>[1]data!B26</f>
        <v>Nov</v>
      </c>
      <c r="C39" s="84">
        <f>[1]data!C26</f>
        <v>23</v>
      </c>
      <c r="D39" s="100">
        <f>[1]data!D26</f>
        <v>146.61500000000001</v>
      </c>
      <c r="E39" s="94">
        <f t="shared" si="0"/>
        <v>139.91784000000001</v>
      </c>
      <c r="F39" s="89">
        <f t="shared" si="1"/>
        <v>143.80352479530796</v>
      </c>
      <c r="G39" s="92">
        <f t="shared" si="2"/>
        <v>145.73237957281751</v>
      </c>
    </row>
    <row r="40" spans="1:14" x14ac:dyDescent="0.25">
      <c r="A40" s="85"/>
      <c r="B40" s="84" t="str">
        <f>[1]data!B27</f>
        <v>Dec</v>
      </c>
      <c r="C40" s="84">
        <f>[1]data!C27</f>
        <v>24</v>
      </c>
      <c r="D40" s="100">
        <f>[1]data!D27</f>
        <v>147.30600000000001</v>
      </c>
      <c r="E40" s="94">
        <f t="shared" si="0"/>
        <v>146.54752000000002</v>
      </c>
      <c r="F40" s="89">
        <f t="shared" si="1"/>
        <v>145.60986254868271</v>
      </c>
      <c r="G40" s="92">
        <f t="shared" si="2"/>
        <v>145.62161773532125</v>
      </c>
    </row>
    <row r="41" spans="1:14" s="82" customFormat="1" x14ac:dyDescent="0.25">
      <c r="A41" s="29">
        <v>2018</v>
      </c>
      <c r="B41" s="74" t="str">
        <f>[1]data!B28</f>
        <v>Jan</v>
      </c>
      <c r="C41" s="74">
        <f>[1]data!C28</f>
        <v>25</v>
      </c>
      <c r="D41" s="101"/>
      <c r="E41" s="94">
        <f t="shared" si="0"/>
        <v>147.29909000000001</v>
      </c>
      <c r="F41" s="89">
        <f t="shared" si="1"/>
        <v>143.10775092034351</v>
      </c>
      <c r="G41" s="92">
        <f t="shared" si="2"/>
        <v>142.07582356195289</v>
      </c>
      <c r="H41" s="81"/>
      <c r="I41" s="81"/>
      <c r="J41" s="81"/>
    </row>
    <row r="42" spans="1:14" s="82" customFormat="1" x14ac:dyDescent="0.25">
      <c r="A42" s="29"/>
      <c r="B42" s="74" t="s">
        <v>72</v>
      </c>
      <c r="C42" s="74">
        <v>26</v>
      </c>
      <c r="D42" s="101"/>
      <c r="E42" s="80"/>
      <c r="F42" s="101"/>
      <c r="G42" s="78"/>
      <c r="H42" s="81"/>
      <c r="I42" s="81"/>
      <c r="J42" s="81"/>
    </row>
    <row r="43" spans="1:14" s="82" customFormat="1" x14ac:dyDescent="0.25">
      <c r="A43" s="29"/>
      <c r="B43" s="74" t="s">
        <v>73</v>
      </c>
      <c r="C43" s="74">
        <v>27</v>
      </c>
      <c r="D43" s="101"/>
      <c r="E43" s="80"/>
      <c r="F43" s="101"/>
      <c r="G43" s="78"/>
      <c r="H43" s="81"/>
      <c r="I43" s="81"/>
      <c r="J43" s="81"/>
    </row>
    <row r="44" spans="1:14" x14ac:dyDescent="0.25">
      <c r="A44" s="29" t="s">
        <v>74</v>
      </c>
      <c r="B44" s="28"/>
      <c r="C44" s="28"/>
      <c r="D44" s="28"/>
      <c r="E44" s="83">
        <f t="array" ref="E44">AVERAGE(ABS($D$19:$D$40-$E$19:$E$40)/$D$19:$D$40)</f>
        <v>2.7206465312230709E-2</v>
      </c>
      <c r="F44" s="83">
        <f t="array" ref="F44">AVERAGE(ABS($D$20:$D$40-$F$20:$F$40)/$D$20:$D$40)</f>
        <v>2.2263334441038934E-2</v>
      </c>
      <c r="G44" s="83">
        <f t="array" ref="G44">AVERAGE(ABS($D$21:$D$40-$G$21:$G$40)/$D$21:$D$40)</f>
        <v>2.248345879593237E-2</v>
      </c>
    </row>
  </sheetData>
  <printOptions gridLines="1"/>
  <pageMargins left="0.19" right="0.12" top="1" bottom="1" header="0.5" footer="0.5"/>
  <pageSetup scale="79" orientation="landscape" horizontalDpi="4294967293"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102" zoomScaleNormal="102" workbookViewId="0">
      <selection activeCell="A3" sqref="A3"/>
    </sheetView>
  </sheetViews>
  <sheetFormatPr defaultColWidth="8.88671875" defaultRowHeight="13.2" x14ac:dyDescent="0.25"/>
  <cols>
    <col min="1" max="1" width="32.5546875" style="24" customWidth="1"/>
    <col min="2" max="2" width="9.33203125" style="24" customWidth="1"/>
    <col min="3" max="3" width="11.44140625" style="24" customWidth="1"/>
    <col min="4" max="5" width="11.88671875" style="24" customWidth="1"/>
    <col min="6" max="6" width="14.6640625" style="24" customWidth="1"/>
    <col min="7" max="7" width="17.88671875" style="24" customWidth="1"/>
    <col min="8" max="8" width="10.88671875" style="24" customWidth="1"/>
    <col min="9" max="9" width="2.88671875" style="24" customWidth="1"/>
    <col min="10" max="16384" width="8.88671875" style="24"/>
  </cols>
  <sheetData>
    <row r="1" spans="1:8" x14ac:dyDescent="0.25">
      <c r="A1" s="23" t="s">
        <v>34</v>
      </c>
    </row>
    <row r="2" spans="1:8" ht="51.6" customHeight="1" x14ac:dyDescent="0.25">
      <c r="A2" s="38" t="s">
        <v>30</v>
      </c>
      <c r="B2" s="39"/>
      <c r="C2" s="27" t="s">
        <v>47</v>
      </c>
      <c r="D2" s="36" t="s">
        <v>46</v>
      </c>
      <c r="E2" s="36" t="s">
        <v>39</v>
      </c>
      <c r="F2" s="36" t="s">
        <v>38</v>
      </c>
      <c r="G2" s="36" t="s">
        <v>51</v>
      </c>
      <c r="H2" s="36" t="s">
        <v>49</v>
      </c>
    </row>
    <row r="3" spans="1:8" x14ac:dyDescent="0.25">
      <c r="A3" s="28" t="s">
        <v>52</v>
      </c>
      <c r="B3" s="29" t="s">
        <v>35</v>
      </c>
      <c r="C3" s="40">
        <v>100</v>
      </c>
      <c r="D3" s="57">
        <f>120+8*C3</f>
        <v>920</v>
      </c>
      <c r="E3" s="58">
        <v>100</v>
      </c>
      <c r="F3" s="58">
        <v>1</v>
      </c>
      <c r="G3" s="57"/>
      <c r="H3" s="58">
        <v>2</v>
      </c>
    </row>
    <row r="4" spans="1:8" x14ac:dyDescent="0.25">
      <c r="A4" s="28" t="s">
        <v>53</v>
      </c>
      <c r="B4" s="29" t="s">
        <v>36</v>
      </c>
      <c r="C4" s="40">
        <v>78</v>
      </c>
      <c r="D4" s="57">
        <f>200+10*C4+3*C3</f>
        <v>1280</v>
      </c>
      <c r="E4" s="58">
        <v>80</v>
      </c>
      <c r="F4" s="58">
        <v>3</v>
      </c>
      <c r="G4" s="57">
        <v>1.1499999999999999</v>
      </c>
      <c r="H4" s="59">
        <v>2.5</v>
      </c>
    </row>
    <row r="5" spans="1:8" x14ac:dyDescent="0.25">
      <c r="A5" s="28" t="s">
        <v>54</v>
      </c>
      <c r="B5" s="29" t="s">
        <v>37</v>
      </c>
      <c r="C5" s="40">
        <v>43</v>
      </c>
      <c r="D5" s="57">
        <f>95+9*C5</f>
        <v>482</v>
      </c>
      <c r="E5" s="58">
        <v>60</v>
      </c>
      <c r="F5" s="58">
        <v>2</v>
      </c>
      <c r="G5" s="57"/>
      <c r="H5" s="58">
        <v>2</v>
      </c>
    </row>
    <row r="6" spans="1:8" x14ac:dyDescent="0.25">
      <c r="A6" s="28" t="s">
        <v>48</v>
      </c>
      <c r="B6" s="30"/>
      <c r="C6" s="31"/>
      <c r="D6" s="32"/>
      <c r="E6" s="32"/>
      <c r="F6" s="58">
        <v>420</v>
      </c>
      <c r="G6" s="58">
        <v>90</v>
      </c>
      <c r="H6" s="58">
        <v>1150</v>
      </c>
    </row>
    <row r="7" spans="1:8" x14ac:dyDescent="0.25">
      <c r="A7" s="28" t="s">
        <v>50</v>
      </c>
      <c r="B7" s="30"/>
      <c r="C7" s="57">
        <f>2+0.001*(C3+C4+C5)</f>
        <v>2.2210000000000001</v>
      </c>
      <c r="D7" s="32"/>
      <c r="E7" s="32"/>
      <c r="F7" s="32"/>
      <c r="G7" s="32"/>
      <c r="H7" s="25"/>
    </row>
    <row r="8" spans="1:8" x14ac:dyDescent="0.25">
      <c r="A8" s="28"/>
      <c r="B8" s="30"/>
      <c r="C8" s="31"/>
      <c r="D8" s="32"/>
      <c r="E8" s="32"/>
      <c r="F8" s="32"/>
      <c r="G8" s="32"/>
      <c r="H8" s="32"/>
    </row>
    <row r="9" spans="1:8" x14ac:dyDescent="0.25">
      <c r="A9" s="38" t="s">
        <v>31</v>
      </c>
      <c r="B9" s="28"/>
      <c r="C9" s="28"/>
      <c r="D9" s="28"/>
      <c r="E9" s="28"/>
      <c r="F9" s="28"/>
      <c r="G9" s="28"/>
      <c r="H9" s="28"/>
    </row>
    <row r="10" spans="1:8" x14ac:dyDescent="0.25">
      <c r="A10" s="28" t="s">
        <v>63</v>
      </c>
      <c r="B10" s="28"/>
      <c r="C10" s="33">
        <f>SUMPRODUCT(D3:D5*C3:C5)</f>
        <v>212566</v>
      </c>
      <c r="D10" s="28"/>
      <c r="E10" s="28"/>
      <c r="F10" s="25"/>
      <c r="G10" s="25"/>
      <c r="H10" s="25"/>
    </row>
    <row r="11" spans="1:8" x14ac:dyDescent="0.25">
      <c r="A11" s="28"/>
      <c r="B11" s="28"/>
      <c r="C11" s="28"/>
      <c r="D11" s="28"/>
      <c r="E11" s="28"/>
      <c r="F11" s="25"/>
      <c r="G11" s="34"/>
      <c r="H11" s="34"/>
    </row>
    <row r="12" spans="1:8" x14ac:dyDescent="0.25">
      <c r="A12" s="26" t="s">
        <v>32</v>
      </c>
      <c r="B12" s="28"/>
      <c r="C12" s="28"/>
      <c r="D12" s="28"/>
      <c r="E12" s="28"/>
      <c r="F12" s="25"/>
      <c r="G12" s="25"/>
      <c r="H12" s="25"/>
    </row>
    <row r="13" spans="1:8" x14ac:dyDescent="0.25">
      <c r="A13" s="28" t="s">
        <v>40</v>
      </c>
      <c r="B13" s="35">
        <f>C3</f>
        <v>100</v>
      </c>
      <c r="C13" s="29" t="s">
        <v>33</v>
      </c>
      <c r="D13" s="37">
        <f>E3</f>
        <v>100</v>
      </c>
      <c r="E13" s="43"/>
      <c r="F13" s="25"/>
      <c r="G13" s="25"/>
      <c r="H13" s="25"/>
    </row>
    <row r="14" spans="1:8" x14ac:dyDescent="0.25">
      <c r="A14" s="28" t="s">
        <v>41</v>
      </c>
      <c r="B14" s="35">
        <f>C4</f>
        <v>78</v>
      </c>
      <c r="C14" s="29" t="s">
        <v>33</v>
      </c>
      <c r="D14" s="37">
        <f>E4</f>
        <v>80</v>
      </c>
      <c r="E14" s="43"/>
      <c r="F14" s="25"/>
      <c r="G14" s="25"/>
      <c r="H14" s="25"/>
    </row>
    <row r="15" spans="1:8" x14ac:dyDescent="0.25">
      <c r="A15" s="28" t="s">
        <v>42</v>
      </c>
      <c r="B15" s="35">
        <f>C5</f>
        <v>43</v>
      </c>
      <c r="C15" s="29" t="s">
        <v>33</v>
      </c>
      <c r="D15" s="37">
        <f>E5</f>
        <v>60</v>
      </c>
      <c r="E15" s="43"/>
      <c r="F15" s="25"/>
      <c r="G15" s="25"/>
      <c r="H15" s="25"/>
    </row>
    <row r="16" spans="1:8" x14ac:dyDescent="0.25">
      <c r="A16" s="28" t="s">
        <v>43</v>
      </c>
      <c r="B16" s="35">
        <f>SUMPRODUCT(F3:F5*C3:C5)</f>
        <v>420</v>
      </c>
      <c r="C16" s="29" t="s">
        <v>33</v>
      </c>
      <c r="D16" s="37">
        <f>F6</f>
        <v>420</v>
      </c>
      <c r="E16" s="43"/>
      <c r="F16" s="25"/>
      <c r="G16" s="25"/>
      <c r="H16" s="25"/>
    </row>
    <row r="17" spans="1:8" x14ac:dyDescent="0.25">
      <c r="A17" s="28" t="s">
        <v>44</v>
      </c>
      <c r="B17" s="35">
        <f>SUMPRODUCT(G3:G5*C3:C5)</f>
        <v>89.699999999999989</v>
      </c>
      <c r="C17" s="29" t="s">
        <v>33</v>
      </c>
      <c r="D17" s="37">
        <f>G6</f>
        <v>90</v>
      </c>
      <c r="E17" s="43"/>
      <c r="F17" s="25"/>
      <c r="G17" s="25"/>
      <c r="H17" s="25"/>
    </row>
    <row r="18" spans="1:8" x14ac:dyDescent="0.25">
      <c r="A18" s="28" t="s">
        <v>45</v>
      </c>
      <c r="B18" s="35">
        <f>SUMPRODUCT(H3:H5*C3:C5)*C7</f>
        <v>1068.3009999999999</v>
      </c>
      <c r="C18" s="29" t="s">
        <v>33</v>
      </c>
      <c r="D18" s="37">
        <f>H6</f>
        <v>1150</v>
      </c>
      <c r="E18" s="43"/>
      <c r="F18" s="25"/>
      <c r="G18" s="25"/>
      <c r="H18" s="25"/>
    </row>
  </sheetData>
  <pageMargins left="0.75" right="0.75" top="1" bottom="1" header="0.5" footer="0.5"/>
  <headerFooter alignWithMargins="0"/>
  <ignoredErrors>
    <ignoredError sqref="B16:B18"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15"/>
  <sheetViews>
    <sheetView workbookViewId="0"/>
  </sheetViews>
  <sheetFormatPr defaultRowHeight="14.4" x14ac:dyDescent="0.3"/>
  <sheetData>
    <row r="8" spans="1:2" x14ac:dyDescent="0.3">
      <c r="A8" s="4"/>
      <c r="B8" s="4"/>
    </row>
    <row r="15" spans="1:2" x14ac:dyDescent="0.3">
      <c r="B1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5"/>
  <sheetViews>
    <sheetView workbookViewId="0"/>
  </sheetViews>
  <sheetFormatPr defaultRowHeight="14.4" x14ac:dyDescent="0.3"/>
  <sheetData>
    <row r="1" spans="1:2" x14ac:dyDescent="0.3">
      <c r="A1">
        <v>1</v>
      </c>
    </row>
    <row r="2" spans="1:2" x14ac:dyDescent="0.3">
      <c r="A2" t="s">
        <v>15</v>
      </c>
    </row>
    <row r="3" spans="1:2" x14ac:dyDescent="0.3">
      <c r="A3">
        <v>1</v>
      </c>
    </row>
    <row r="4" spans="1:2" x14ac:dyDescent="0.3">
      <c r="A4">
        <v>-2.4</v>
      </c>
    </row>
    <row r="5" spans="1:2" x14ac:dyDescent="0.3">
      <c r="A5">
        <v>-1.8</v>
      </c>
    </row>
    <row r="6" spans="1:2" x14ac:dyDescent="0.3">
      <c r="A6">
        <v>0.1</v>
      </c>
    </row>
    <row r="8" spans="1:2" x14ac:dyDescent="0.3">
      <c r="A8" s="4"/>
      <c r="B8" s="4"/>
    </row>
    <row r="9" spans="1:2" x14ac:dyDescent="0.3">
      <c r="A9" t="s">
        <v>16</v>
      </c>
    </row>
    <row r="10" spans="1:2" x14ac:dyDescent="0.3">
      <c r="A10" t="s">
        <v>14</v>
      </c>
    </row>
    <row r="15" spans="1:2" x14ac:dyDescent="0.3">
      <c r="B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Madison_demand</vt:lpstr>
      <vt:lpstr>Madison_linear</vt:lpstr>
      <vt:lpstr>Madison_constant_elasticity</vt:lpstr>
      <vt:lpstr>Sullivans_demand</vt:lpstr>
      <vt:lpstr>Sullivans_profit</vt:lpstr>
      <vt:lpstr>WMA_initial</vt:lpstr>
      <vt:lpstr>WMA_optimal</vt:lpstr>
      <vt:lpstr>Pickens_patients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Zinovy Radovilsky</cp:lastModifiedBy>
  <cp:lastPrinted>2007-10-03T17:09:56Z</cp:lastPrinted>
  <dcterms:created xsi:type="dcterms:W3CDTF">2007-05-15T20:24:44Z</dcterms:created>
  <dcterms:modified xsi:type="dcterms:W3CDTF">2018-01-26T06:52:51Z</dcterms:modified>
</cp:coreProperties>
</file>