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ijah/Projects/"/>
    </mc:Choice>
  </mc:AlternateContent>
  <xr:revisionPtr revIDLastSave="0" documentId="13_ncr:1_{35729060-75CF-3E45-AD31-916D6AD12FF5}" xr6:coauthVersionLast="47" xr6:coauthVersionMax="47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Re-Titers" sheetId="17" r:id="rId1"/>
    <sheet name="Inventory" sheetId="1" r:id="rId2"/>
    <sheet name="Capacity Planning" sheetId="15" state="hidden" r:id="rId3"/>
  </sheets>
  <definedNames>
    <definedName name="_xlnm._FilterDatabase" localSheetId="1" hidden="1">Inventory!$A$2:$AF$178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9" i="1" l="1"/>
  <c r="U169" i="1" s="1"/>
  <c r="R168" i="1"/>
  <c r="U168" i="1" s="1"/>
  <c r="U178" i="1"/>
  <c r="U177" i="1"/>
  <c r="D178" i="1"/>
  <c r="D177" i="1"/>
  <c r="U176" i="1"/>
  <c r="U175" i="1"/>
  <c r="D176" i="1"/>
  <c r="D175" i="1"/>
  <c r="U174" i="1"/>
  <c r="U173" i="1"/>
  <c r="D174" i="1"/>
  <c r="D173" i="1"/>
  <c r="U172" i="1"/>
  <c r="AE172" i="1" s="1"/>
  <c r="V172" i="1" s="1"/>
  <c r="U171" i="1"/>
  <c r="AE171" i="1" s="1"/>
  <c r="D172" i="1"/>
  <c r="D171" i="1"/>
  <c r="U170" i="1"/>
  <c r="AE170" i="1" s="1"/>
  <c r="D170" i="1"/>
  <c r="C15" i="17"/>
  <c r="C16" i="17"/>
  <c r="C14" i="17"/>
  <c r="D169" i="1"/>
  <c r="U167" i="1"/>
  <c r="AE167" i="1" s="1"/>
  <c r="D167" i="1"/>
  <c r="U166" i="1"/>
  <c r="AE166" i="1" s="1"/>
  <c r="U165" i="1"/>
  <c r="AE165" i="1" s="1"/>
  <c r="V165" i="1" s="1"/>
  <c r="U164" i="1"/>
  <c r="AE164" i="1" s="1"/>
  <c r="V164" i="1" s="1"/>
  <c r="D166" i="1"/>
  <c r="D165" i="1"/>
  <c r="D164" i="1"/>
  <c r="U163" i="1"/>
  <c r="AE163" i="1" s="1"/>
  <c r="U162" i="1"/>
  <c r="AE162" i="1" s="1"/>
  <c r="V162" i="1" s="1"/>
  <c r="D163" i="1"/>
  <c r="D162" i="1"/>
  <c r="U161" i="1"/>
  <c r="AE161" i="1" s="1"/>
  <c r="AF161" i="1" s="1"/>
  <c r="D161" i="1"/>
  <c r="R19" i="1"/>
  <c r="Q19" i="1"/>
  <c r="P19" i="1"/>
  <c r="U160" i="1"/>
  <c r="AE160" i="1" s="1"/>
  <c r="V160" i="1" s="1"/>
  <c r="D160" i="1"/>
  <c r="U159" i="1"/>
  <c r="AE159" i="1" s="1"/>
  <c r="U158" i="1"/>
  <c r="AE158" i="1" s="1"/>
  <c r="D157" i="1"/>
  <c r="U157" i="1"/>
  <c r="AE157" i="1" s="1"/>
  <c r="U156" i="1"/>
  <c r="AE156" i="1" s="1"/>
  <c r="V156" i="1" s="1"/>
  <c r="D156" i="1"/>
  <c r="U137" i="1"/>
  <c r="V137" i="1"/>
  <c r="V136" i="1"/>
  <c r="U136" i="1"/>
  <c r="D155" i="1"/>
  <c r="U155" i="1"/>
  <c r="U154" i="1"/>
  <c r="AE154" i="1" s="1"/>
  <c r="V154" i="1" s="1"/>
  <c r="U153" i="1"/>
  <c r="AE153" i="1" s="1"/>
  <c r="V153" i="1" s="1"/>
  <c r="D154" i="1"/>
  <c r="D153" i="1"/>
  <c r="U152" i="1"/>
  <c r="AE152" i="1" s="1"/>
  <c r="D152" i="1"/>
  <c r="U151" i="1"/>
  <c r="AE151" i="1" s="1"/>
  <c r="U150" i="1"/>
  <c r="AE150" i="1" s="1"/>
  <c r="D151" i="1"/>
  <c r="D150" i="1"/>
  <c r="U149" i="1"/>
  <c r="AE149" i="1" s="1"/>
  <c r="V149" i="1" s="1"/>
  <c r="U148" i="1"/>
  <c r="AE148" i="1" s="1"/>
  <c r="D149" i="1"/>
  <c r="D148" i="1"/>
  <c r="U147" i="1"/>
  <c r="AE147" i="1" s="1"/>
  <c r="V147" i="1" s="1"/>
  <c r="U146" i="1"/>
  <c r="AE146" i="1" s="1"/>
  <c r="D147" i="1"/>
  <c r="D146" i="1"/>
  <c r="D145" i="1"/>
  <c r="U145" i="1"/>
  <c r="AE145" i="1" s="1"/>
  <c r="AF145" i="1" s="1"/>
  <c r="U144" i="1"/>
  <c r="AE144" i="1" s="1"/>
  <c r="V144" i="1" s="1"/>
  <c r="D144" i="1"/>
  <c r="U143" i="1"/>
  <c r="AE143" i="1" s="1"/>
  <c r="U142" i="1"/>
  <c r="AE142" i="1" s="1"/>
  <c r="D143" i="1"/>
  <c r="D142" i="1"/>
  <c r="U139" i="1"/>
  <c r="AE139" i="1" s="1"/>
  <c r="U138" i="1"/>
  <c r="AE138" i="1" s="1"/>
  <c r="U141" i="1"/>
  <c r="AE141" i="1" s="1"/>
  <c r="AF141" i="1" s="1"/>
  <c r="U140" i="1"/>
  <c r="AE140" i="1" s="1"/>
  <c r="AF140" i="1" s="1"/>
  <c r="D141" i="1"/>
  <c r="D140" i="1"/>
  <c r="D139" i="1"/>
  <c r="D138" i="1"/>
  <c r="D137" i="1"/>
  <c r="D136" i="1"/>
  <c r="U129" i="1"/>
  <c r="Q131" i="1"/>
  <c r="P131" i="1"/>
  <c r="Q130" i="1"/>
  <c r="P130" i="1"/>
  <c r="U133" i="1"/>
  <c r="AE133" i="1" s="1"/>
  <c r="AF133" i="1" s="1"/>
  <c r="U132" i="1"/>
  <c r="AE132" i="1" s="1"/>
  <c r="AF132" i="1" s="1"/>
  <c r="U128" i="1"/>
  <c r="U127" i="1"/>
  <c r="V135" i="1"/>
  <c r="V134" i="1"/>
  <c r="V124" i="1"/>
  <c r="V123" i="1"/>
  <c r="V120" i="1"/>
  <c r="V119" i="1"/>
  <c r="V110" i="1"/>
  <c r="V100" i="1"/>
  <c r="V99" i="1"/>
  <c r="U135" i="1"/>
  <c r="U134" i="1"/>
  <c r="D135" i="1"/>
  <c r="D134" i="1"/>
  <c r="D133" i="1"/>
  <c r="D132" i="1"/>
  <c r="D131" i="1"/>
  <c r="D130" i="1"/>
  <c r="D112" i="1"/>
  <c r="D129" i="1"/>
  <c r="D128" i="1"/>
  <c r="U124" i="1"/>
  <c r="U123" i="1"/>
  <c r="U102" i="1"/>
  <c r="AE102" i="1" s="1"/>
  <c r="U126" i="1"/>
  <c r="AE126" i="1" s="1"/>
  <c r="U125" i="1"/>
  <c r="AE125" i="1" s="1"/>
  <c r="U122" i="1"/>
  <c r="AE122" i="1" s="1"/>
  <c r="U121" i="1"/>
  <c r="AE121" i="1" s="1"/>
  <c r="AF121" i="1" s="1"/>
  <c r="U120" i="1"/>
  <c r="U119" i="1"/>
  <c r="D125" i="1"/>
  <c r="D126" i="1"/>
  <c r="D123" i="1"/>
  <c r="D124" i="1"/>
  <c r="U101" i="1"/>
  <c r="AE101" i="1" s="1"/>
  <c r="AF101" i="1" s="1"/>
  <c r="Q118" i="1"/>
  <c r="P118" i="1"/>
  <c r="Q117" i="1"/>
  <c r="P117" i="1"/>
  <c r="D122" i="1"/>
  <c r="D121" i="1"/>
  <c r="U109" i="1"/>
  <c r="AE109" i="1" s="1"/>
  <c r="D120" i="1"/>
  <c r="U116" i="1"/>
  <c r="AE116" i="1" s="1"/>
  <c r="AF116" i="1" s="1"/>
  <c r="U115" i="1"/>
  <c r="AE115" i="1" s="1"/>
  <c r="AF115" i="1" s="1"/>
  <c r="U110" i="1"/>
  <c r="U114" i="1"/>
  <c r="AE114" i="1" s="1"/>
  <c r="U113" i="1"/>
  <c r="AE113" i="1" s="1"/>
  <c r="D119" i="1"/>
  <c r="D118" i="1"/>
  <c r="D117" i="1"/>
  <c r="D116" i="1"/>
  <c r="D115" i="1"/>
  <c r="U112" i="1"/>
  <c r="U111" i="1"/>
  <c r="D114" i="1"/>
  <c r="D113" i="1"/>
  <c r="D111" i="1"/>
  <c r="D110" i="1"/>
  <c r="U107" i="1"/>
  <c r="AE107" i="1" s="1"/>
  <c r="V107" i="1" s="1"/>
  <c r="U108" i="1"/>
  <c r="D109" i="1"/>
  <c r="D108" i="1"/>
  <c r="Q96" i="1"/>
  <c r="P96" i="1"/>
  <c r="R95" i="1"/>
  <c r="Q95" i="1"/>
  <c r="P95" i="1"/>
  <c r="Q104" i="1"/>
  <c r="P104" i="1"/>
  <c r="Q103" i="1"/>
  <c r="P103" i="1"/>
  <c r="Q106" i="1"/>
  <c r="P106" i="1"/>
  <c r="Q105" i="1"/>
  <c r="P105" i="1"/>
  <c r="D106" i="1"/>
  <c r="D105" i="1"/>
  <c r="D104" i="1"/>
  <c r="D103" i="1"/>
  <c r="U98" i="1"/>
  <c r="AE98" i="1" s="1"/>
  <c r="AF98" i="1" s="1"/>
  <c r="U97" i="1"/>
  <c r="AE97" i="1" s="1"/>
  <c r="U100" i="1"/>
  <c r="U99" i="1"/>
  <c r="D100" i="1"/>
  <c r="D99" i="1"/>
  <c r="D98" i="1"/>
  <c r="D97" i="1"/>
  <c r="D72" i="1"/>
  <c r="D66" i="1"/>
  <c r="D64" i="1"/>
  <c r="U64" i="1"/>
  <c r="AE64" i="1" s="1"/>
  <c r="AF64" i="1" s="1"/>
  <c r="D65" i="1"/>
  <c r="U65" i="1"/>
  <c r="AE65" i="1" s="1"/>
  <c r="U66" i="1"/>
  <c r="AE66" i="1" s="1"/>
  <c r="U58" i="1"/>
  <c r="AE58" i="1" s="1"/>
  <c r="D95" i="1"/>
  <c r="D96" i="1"/>
  <c r="D39" i="1"/>
  <c r="U39" i="1"/>
  <c r="AE39" i="1" s="1"/>
  <c r="U38" i="1"/>
  <c r="AE38" i="1" s="1"/>
  <c r="V38" i="1" s="1"/>
  <c r="D38" i="1"/>
  <c r="J72" i="1"/>
  <c r="K72" i="1" s="1" a="1"/>
  <c r="K72" i="1" s="1"/>
  <c r="D18" i="1"/>
  <c r="D19" i="1"/>
  <c r="D20" i="1"/>
  <c r="D6" i="1"/>
  <c r="D7" i="1"/>
  <c r="D8" i="1"/>
  <c r="D9" i="1"/>
  <c r="D48" i="1"/>
  <c r="D49" i="1"/>
  <c r="D50" i="1"/>
  <c r="D51" i="1"/>
  <c r="D52" i="1"/>
  <c r="D53" i="1"/>
  <c r="D54" i="1"/>
  <c r="D31" i="1"/>
  <c r="D32" i="1"/>
  <c r="D33" i="1"/>
  <c r="D34" i="1"/>
  <c r="D35" i="1"/>
  <c r="D36" i="1"/>
  <c r="D37" i="1"/>
  <c r="D73" i="1"/>
  <c r="D74" i="1"/>
  <c r="D75" i="1"/>
  <c r="D88" i="1"/>
  <c r="D89" i="1"/>
  <c r="D90" i="1"/>
  <c r="D91" i="1"/>
  <c r="D55" i="1"/>
  <c r="D92" i="1"/>
  <c r="D93" i="1"/>
  <c r="D76" i="1"/>
  <c r="D94" i="1"/>
  <c r="A1" i="1"/>
  <c r="J168" i="1" s="1"/>
  <c r="U94" i="1"/>
  <c r="AE94" i="1" s="1"/>
  <c r="E9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AM23" i="15"/>
  <c r="B23" i="15"/>
  <c r="B46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AM51" i="15"/>
  <c r="B3" i="15"/>
  <c r="B6" i="15" s="1"/>
  <c r="B31" i="15"/>
  <c r="B34" i="15" s="1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AM32" i="15"/>
  <c r="XDW33" i="15"/>
  <c r="B40" i="15"/>
  <c r="B41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AM41" i="15"/>
  <c r="B42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B43" i="15"/>
  <c r="B48" i="15"/>
  <c r="B49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AM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AM44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C40" i="15"/>
  <c r="C48" i="15"/>
  <c r="D40" i="15"/>
  <c r="D48" i="15"/>
  <c r="E40" i="15"/>
  <c r="E48" i="15"/>
  <c r="F40" i="15"/>
  <c r="F48" i="15"/>
  <c r="G40" i="15"/>
  <c r="G48" i="15"/>
  <c r="H40" i="15"/>
  <c r="H48" i="15"/>
  <c r="I40" i="15"/>
  <c r="I48" i="15"/>
  <c r="J40" i="15"/>
  <c r="J48" i="15"/>
  <c r="K40" i="15"/>
  <c r="K48" i="15"/>
  <c r="L40" i="15"/>
  <c r="L48" i="15"/>
  <c r="M40" i="15"/>
  <c r="M48" i="15"/>
  <c r="N40" i="15"/>
  <c r="N48" i="15"/>
  <c r="O40" i="15"/>
  <c r="O48" i="15"/>
  <c r="P40" i="15"/>
  <c r="P48" i="15"/>
  <c r="Q40" i="15"/>
  <c r="Q48" i="15"/>
  <c r="R40" i="15"/>
  <c r="R48" i="15"/>
  <c r="S40" i="15"/>
  <c r="S48" i="15"/>
  <c r="T40" i="15"/>
  <c r="T48" i="15"/>
  <c r="U40" i="15"/>
  <c r="U48" i="15"/>
  <c r="V40" i="15"/>
  <c r="V48" i="15"/>
  <c r="W40" i="15"/>
  <c r="W48" i="15"/>
  <c r="X40" i="15"/>
  <c r="X48" i="15"/>
  <c r="Y40" i="15"/>
  <c r="Y48" i="15"/>
  <c r="Z40" i="15"/>
  <c r="Z48" i="15"/>
  <c r="AA40" i="15"/>
  <c r="AA48" i="15"/>
  <c r="AB40" i="15"/>
  <c r="AB48" i="15"/>
  <c r="AC40" i="15"/>
  <c r="AC48" i="15"/>
  <c r="AD40" i="15"/>
  <c r="AD48" i="15"/>
  <c r="AE40" i="15"/>
  <c r="AE48" i="15"/>
  <c r="AF40" i="15"/>
  <c r="AF48" i="15"/>
  <c r="AG40" i="15"/>
  <c r="AG48" i="15"/>
  <c r="AH40" i="15"/>
  <c r="AH48" i="15"/>
  <c r="AI40" i="15"/>
  <c r="AI48" i="15"/>
  <c r="AJ40" i="15"/>
  <c r="AJ48" i="15"/>
  <c r="AK40" i="15"/>
  <c r="AK48" i="15"/>
  <c r="AL40" i="15"/>
  <c r="AL48" i="15"/>
  <c r="AM40" i="15"/>
  <c r="AM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AM49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AM52" i="15"/>
  <c r="B15" i="15"/>
  <c r="B16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B13" i="15"/>
  <c r="B24" i="15"/>
  <c r="B14" i="15"/>
  <c r="B12" i="15"/>
  <c r="B20" i="15"/>
  <c r="B21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C24" i="15"/>
  <c r="D24" i="15"/>
  <c r="E24" i="15"/>
  <c r="F24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L16" i="15"/>
  <c r="K16" i="15"/>
  <c r="J16" i="15"/>
  <c r="I16" i="15"/>
  <c r="H16" i="15"/>
  <c r="G16" i="15"/>
  <c r="F16" i="15"/>
  <c r="E16" i="15"/>
  <c r="D16" i="15"/>
  <c r="C16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E14" i="15"/>
  <c r="D14" i="15"/>
  <c r="C14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W16" i="15"/>
  <c r="V16" i="15"/>
  <c r="U16" i="15"/>
  <c r="T16" i="15"/>
  <c r="S16" i="15"/>
  <c r="R16" i="15"/>
  <c r="Q16" i="15"/>
  <c r="P16" i="15"/>
  <c r="O16" i="15"/>
  <c r="J14" i="15"/>
  <c r="I14" i="15"/>
  <c r="H14" i="15"/>
  <c r="G14" i="15"/>
  <c r="F14" i="15"/>
  <c r="XDW5" i="15"/>
  <c r="AM4" i="15"/>
  <c r="U76" i="1"/>
  <c r="AE76" i="1" s="1"/>
  <c r="U93" i="1"/>
  <c r="AE93" i="1" s="1"/>
  <c r="U92" i="1"/>
  <c r="AE92" i="1"/>
  <c r="AF92" i="1" s="1"/>
  <c r="U6" i="1"/>
  <c r="AE6" i="1" s="1"/>
  <c r="U67" i="1"/>
  <c r="AE67" i="1" s="1"/>
  <c r="V67" i="1" s="1"/>
  <c r="U15" i="1"/>
  <c r="AE15" i="1" s="1"/>
  <c r="U16" i="1"/>
  <c r="AE16" i="1" s="1"/>
  <c r="U17" i="1"/>
  <c r="AE17" i="1" s="1"/>
  <c r="AF17" i="1" s="1"/>
  <c r="U18" i="1"/>
  <c r="AE18" i="1" s="1"/>
  <c r="U20" i="1"/>
  <c r="AE20" i="1" s="1"/>
  <c r="U3" i="1"/>
  <c r="AE3" i="1" s="1"/>
  <c r="U4" i="1"/>
  <c r="AE4" i="1" s="1"/>
  <c r="V4" i="1" s="1"/>
  <c r="U5" i="1"/>
  <c r="AE5" i="1" s="1"/>
  <c r="U7" i="1"/>
  <c r="AE7" i="1" s="1"/>
  <c r="V7" i="1" s="1"/>
  <c r="U8" i="1"/>
  <c r="AE8" i="1" s="1"/>
  <c r="U9" i="1"/>
  <c r="AE9" i="1" s="1"/>
  <c r="V9" i="1" s="1"/>
  <c r="U10" i="1"/>
  <c r="AE10" i="1" s="1"/>
  <c r="U11" i="1"/>
  <c r="AE11" i="1" s="1"/>
  <c r="U12" i="1"/>
  <c r="AE12" i="1" s="1"/>
  <c r="AF12" i="1" s="1"/>
  <c r="U13" i="1"/>
  <c r="AE13" i="1" s="1"/>
  <c r="U14" i="1"/>
  <c r="AE14" i="1" s="1"/>
  <c r="U56" i="1"/>
  <c r="AE56" i="1" s="1"/>
  <c r="AF56" i="1" s="1"/>
  <c r="U57" i="1"/>
  <c r="AE57" i="1" s="1"/>
  <c r="V57" i="1" s="1"/>
  <c r="U40" i="1"/>
  <c r="AE40" i="1" s="1"/>
  <c r="AF40" i="1" s="1"/>
  <c r="U41" i="1"/>
  <c r="AE41" i="1" s="1"/>
  <c r="U43" i="1"/>
  <c r="AE43" i="1" s="1"/>
  <c r="U44" i="1"/>
  <c r="AE44" i="1" s="1"/>
  <c r="V44" i="1" s="1"/>
  <c r="U46" i="1"/>
  <c r="AE46" i="1" s="1"/>
  <c r="V46" i="1" s="1"/>
  <c r="U42" i="1"/>
  <c r="AE42" i="1" s="1"/>
  <c r="U45" i="1"/>
  <c r="AE45" i="1" s="1"/>
  <c r="U47" i="1"/>
  <c r="AE47" i="1" s="1"/>
  <c r="U48" i="1"/>
  <c r="AE48" i="1" s="1"/>
  <c r="AF48" i="1" s="1"/>
  <c r="U49" i="1"/>
  <c r="AE49" i="1" s="1"/>
  <c r="U50" i="1"/>
  <c r="AE50" i="1" s="1"/>
  <c r="U51" i="1"/>
  <c r="AE51" i="1" s="1"/>
  <c r="AF51" i="1" s="1"/>
  <c r="U52" i="1"/>
  <c r="AE52" i="1" s="1"/>
  <c r="AF52" i="1" s="1"/>
  <c r="U53" i="1"/>
  <c r="AE53" i="1" s="1"/>
  <c r="U54" i="1"/>
  <c r="AE54" i="1" s="1"/>
  <c r="U21" i="1"/>
  <c r="AE21" i="1" s="1"/>
  <c r="U22" i="1"/>
  <c r="AE22" i="1" s="1"/>
  <c r="AF22" i="1" s="1"/>
  <c r="U23" i="1"/>
  <c r="AE23" i="1" s="1"/>
  <c r="U24" i="1"/>
  <c r="AE24" i="1" s="1"/>
  <c r="U25" i="1"/>
  <c r="AE25" i="1" s="1"/>
  <c r="AF25" i="1" s="1"/>
  <c r="U26" i="1"/>
  <c r="AE26" i="1" s="1"/>
  <c r="AF26" i="1" s="1"/>
  <c r="U28" i="1"/>
  <c r="AE28" i="1" s="1"/>
  <c r="U29" i="1"/>
  <c r="AE29" i="1" s="1"/>
  <c r="U31" i="1"/>
  <c r="AE31" i="1" s="1"/>
  <c r="AF31" i="1" s="1"/>
  <c r="U32" i="1"/>
  <c r="AE32" i="1" s="1"/>
  <c r="U33" i="1"/>
  <c r="AE33" i="1" s="1"/>
  <c r="AF33" i="1" s="1"/>
  <c r="U34" i="1"/>
  <c r="AE34" i="1" s="1"/>
  <c r="U27" i="1"/>
  <c r="AE27" i="1" s="1"/>
  <c r="AF27" i="1" s="1"/>
  <c r="U30" i="1"/>
  <c r="AE30" i="1" s="1"/>
  <c r="AF30" i="1" s="1"/>
  <c r="U35" i="1"/>
  <c r="AE35" i="1" s="1"/>
  <c r="V35" i="1" s="1"/>
  <c r="U36" i="1"/>
  <c r="AE36" i="1" s="1"/>
  <c r="V36" i="1" s="1"/>
  <c r="U37" i="1"/>
  <c r="AE37" i="1" s="1"/>
  <c r="V37" i="1" s="1"/>
  <c r="U68" i="1"/>
  <c r="AE68" i="1" s="1"/>
  <c r="U70" i="1"/>
  <c r="AE70" i="1" s="1"/>
  <c r="U72" i="1"/>
  <c r="AE72" i="1" s="1"/>
  <c r="AF72" i="1" s="1"/>
  <c r="U69" i="1"/>
  <c r="AE69" i="1" s="1"/>
  <c r="U71" i="1"/>
  <c r="AE71" i="1" s="1"/>
  <c r="V71" i="1" s="1"/>
  <c r="U73" i="1"/>
  <c r="AE73" i="1" s="1"/>
  <c r="U74" i="1"/>
  <c r="AE74" i="1" s="1"/>
  <c r="V74" i="1" s="1"/>
  <c r="U75" i="1"/>
  <c r="AE75" i="1" s="1"/>
  <c r="V75" i="1" s="1"/>
  <c r="U77" i="1"/>
  <c r="AE77" i="1" s="1"/>
  <c r="U78" i="1"/>
  <c r="AE78" i="1" s="1"/>
  <c r="V78" i="1" s="1"/>
  <c r="U79" i="1"/>
  <c r="AE79" i="1" s="1"/>
  <c r="U82" i="1"/>
  <c r="AE82" i="1" s="1"/>
  <c r="V82" i="1" s="1"/>
  <c r="U85" i="1"/>
  <c r="AE85" i="1" s="1"/>
  <c r="U80" i="1"/>
  <c r="AE80" i="1" s="1"/>
  <c r="U81" i="1"/>
  <c r="AE81" i="1" s="1"/>
  <c r="U83" i="1"/>
  <c r="AE83" i="1" s="1"/>
  <c r="V83" i="1" s="1"/>
  <c r="U86" i="1"/>
  <c r="AE86" i="1" s="1"/>
  <c r="U87" i="1"/>
  <c r="AE87" i="1" s="1"/>
  <c r="U88" i="1"/>
  <c r="AE88" i="1" s="1"/>
  <c r="V88" i="1" s="1"/>
  <c r="U84" i="1"/>
  <c r="AE84" i="1" s="1"/>
  <c r="U89" i="1"/>
  <c r="AE89" i="1" s="1"/>
  <c r="U90" i="1"/>
  <c r="AE90" i="1" s="1"/>
  <c r="U91" i="1"/>
  <c r="AE91" i="1" s="1"/>
  <c r="U55" i="1"/>
  <c r="AE55" i="1" s="1"/>
  <c r="U60" i="1"/>
  <c r="AE60" i="1" s="1"/>
  <c r="V60" i="1" s="1"/>
  <c r="U61" i="1"/>
  <c r="AE61" i="1" s="1"/>
  <c r="U62" i="1"/>
  <c r="AE62" i="1" s="1"/>
  <c r="U63" i="1"/>
  <c r="AE63" i="1" s="1"/>
  <c r="U59" i="1"/>
  <c r="AE59" i="1" s="1"/>
  <c r="AF59" i="1" s="1"/>
  <c r="AF164" i="1"/>
  <c r="AF165" i="1"/>
  <c r="AF160" i="1"/>
  <c r="AF114" i="1"/>
  <c r="V114" i="1"/>
  <c r="V101" i="1"/>
  <c r="V121" i="1"/>
  <c r="AF125" i="1"/>
  <c r="V125" i="1"/>
  <c r="AF144" i="1"/>
  <c r="AF147" i="1"/>
  <c r="AE108" i="1"/>
  <c r="V108" i="1" s="1"/>
  <c r="AF154" i="1"/>
  <c r="AF153" i="1"/>
  <c r="AF149" i="1"/>
  <c r="V39" i="1"/>
  <c r="AF39" i="1"/>
  <c r="V64" i="1"/>
  <c r="AF38" i="1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AM24" i="15"/>
  <c r="K14" i="15"/>
  <c r="M16" i="15"/>
  <c r="L14" i="15"/>
  <c r="N16" i="15"/>
  <c r="C12" i="15"/>
  <c r="C20" i="15"/>
  <c r="C21" i="15"/>
  <c r="D12" i="15"/>
  <c r="D20" i="15"/>
  <c r="E12" i="15"/>
  <c r="D21" i="15"/>
  <c r="E20" i="15"/>
  <c r="E21" i="15"/>
  <c r="F12" i="15"/>
  <c r="F20" i="15"/>
  <c r="F21" i="15"/>
  <c r="G12" i="15"/>
  <c r="G20" i="15"/>
  <c r="G21" i="15"/>
  <c r="H12" i="15"/>
  <c r="H20" i="15"/>
  <c r="H21" i="15"/>
  <c r="I12" i="15"/>
  <c r="I20" i="15"/>
  <c r="I21" i="15"/>
  <c r="J12" i="15"/>
  <c r="J20" i="15"/>
  <c r="J21" i="15"/>
  <c r="K12" i="15"/>
  <c r="K20" i="15"/>
  <c r="K21" i="15"/>
  <c r="L12" i="15"/>
  <c r="L20" i="15"/>
  <c r="L21" i="15"/>
  <c r="M12" i="15"/>
  <c r="M20" i="15"/>
  <c r="M21" i="15"/>
  <c r="N12" i="15"/>
  <c r="N20" i="15"/>
  <c r="N21" i="15"/>
  <c r="O12" i="15"/>
  <c r="O20" i="15"/>
  <c r="O21" i="15"/>
  <c r="P12" i="15"/>
  <c r="P20" i="15"/>
  <c r="P21" i="15"/>
  <c r="Q12" i="15"/>
  <c r="Q20" i="15"/>
  <c r="Q21" i="15"/>
  <c r="R12" i="15"/>
  <c r="R20" i="15"/>
  <c r="R21" i="15"/>
  <c r="S12" i="15"/>
  <c r="S20" i="15"/>
  <c r="S21" i="15"/>
  <c r="T12" i="15"/>
  <c r="T20" i="15"/>
  <c r="T21" i="15"/>
  <c r="U12" i="15"/>
  <c r="U20" i="15"/>
  <c r="U21" i="15"/>
  <c r="V12" i="15"/>
  <c r="V20" i="15"/>
  <c r="V21" i="15"/>
  <c r="W12" i="15"/>
  <c r="W20" i="15"/>
  <c r="W21" i="15"/>
  <c r="X12" i="15"/>
  <c r="X20" i="15"/>
  <c r="X21" i="15"/>
  <c r="Y12" i="15"/>
  <c r="Y20" i="15"/>
  <c r="Y21" i="15"/>
  <c r="Z12" i="15"/>
  <c r="Z20" i="15"/>
  <c r="Z21" i="15"/>
  <c r="AA12" i="15"/>
  <c r="AA20" i="15"/>
  <c r="AA21" i="15"/>
  <c r="AB12" i="15"/>
  <c r="AB20" i="15"/>
  <c r="AB21" i="15"/>
  <c r="AC12" i="15"/>
  <c r="AC20" i="15"/>
  <c r="AC21" i="15"/>
  <c r="AD12" i="15"/>
  <c r="AD20" i="15"/>
  <c r="AD21" i="15"/>
  <c r="AE12" i="15"/>
  <c r="AE20" i="15"/>
  <c r="AE21" i="15"/>
  <c r="AF12" i="15"/>
  <c r="AF20" i="15"/>
  <c r="AF21" i="15"/>
  <c r="AG12" i="15"/>
  <c r="AG20" i="15"/>
  <c r="AG21" i="15"/>
  <c r="AH12" i="15"/>
  <c r="AH20" i="15"/>
  <c r="AH21" i="15"/>
  <c r="AI12" i="15"/>
  <c r="AI20" i="15"/>
  <c r="AI21" i="15"/>
  <c r="AJ12" i="15"/>
  <c r="AJ20" i="15"/>
  <c r="AJ21" i="15"/>
  <c r="AK12" i="15"/>
  <c r="AK20" i="15"/>
  <c r="AK21" i="15"/>
  <c r="AL12" i="15"/>
  <c r="AL20" i="15"/>
  <c r="AL21" i="15"/>
  <c r="AM12" i="15"/>
  <c r="AM20" i="15"/>
  <c r="AM21" i="15"/>
  <c r="AF172" i="1"/>
  <c r="J155" i="1" l="1"/>
  <c r="K155" i="1" s="1" a="1"/>
  <c r="K155" i="1" s="1"/>
  <c r="J165" i="1"/>
  <c r="K165" i="1" s="1" a="1"/>
  <c r="K165" i="1" s="1"/>
  <c r="J162" i="1"/>
  <c r="K162" i="1" s="1" a="1"/>
  <c r="K162" i="1" s="1"/>
  <c r="J102" i="1"/>
  <c r="J74" i="1"/>
  <c r="J116" i="1"/>
  <c r="K116" i="1" s="1" a="1"/>
  <c r="K116" i="1" s="1"/>
  <c r="J49" i="1"/>
  <c r="K49" i="1" s="1" a="1"/>
  <c r="K49" i="1" s="1"/>
  <c r="J123" i="1"/>
  <c r="K123" i="1" s="1" a="1"/>
  <c r="K123" i="1" s="1"/>
  <c r="J122" i="1"/>
  <c r="K122" i="1" s="1" a="1"/>
  <c r="K122" i="1" s="1"/>
  <c r="J64" i="1"/>
  <c r="K64" i="1" s="1" a="1"/>
  <c r="K64" i="1" s="1"/>
  <c r="J113" i="1"/>
  <c r="K113" i="1" s="1" a="1"/>
  <c r="K113" i="1" s="1"/>
  <c r="J160" i="1"/>
  <c r="K160" i="1" s="1" a="1"/>
  <c r="K160" i="1" s="1"/>
  <c r="J149" i="1"/>
  <c r="K149" i="1" s="1" a="1"/>
  <c r="K149" i="1" s="1"/>
  <c r="U19" i="1"/>
  <c r="AE19" i="1" s="1"/>
  <c r="AF19" i="1" s="1"/>
  <c r="J36" i="1"/>
  <c r="K36" i="1" s="1" a="1"/>
  <c r="K36" i="1" s="1"/>
  <c r="J32" i="1"/>
  <c r="J92" i="1"/>
  <c r="J146" i="1"/>
  <c r="K146" i="1" s="1" a="1"/>
  <c r="K146" i="1" s="1"/>
  <c r="AF162" i="1"/>
  <c r="J169" i="1"/>
  <c r="K169" i="1" s="1" a="1"/>
  <c r="K169" i="1" s="1"/>
  <c r="J103" i="1"/>
  <c r="K103" i="1" s="1" a="1"/>
  <c r="K103" i="1" s="1"/>
  <c r="J14" i="1"/>
  <c r="J76" i="1"/>
  <c r="K76" i="1" s="1" a="1"/>
  <c r="K76" i="1" s="1"/>
  <c r="J100" i="1"/>
  <c r="K100" i="1" s="1" a="1"/>
  <c r="K100" i="1" s="1"/>
  <c r="J127" i="1"/>
  <c r="J156" i="1"/>
  <c r="K156" i="1" s="1" a="1"/>
  <c r="K156" i="1" s="1"/>
  <c r="U96" i="1"/>
  <c r="AE96" i="1" s="1"/>
  <c r="V96" i="1" s="1"/>
  <c r="J130" i="1"/>
  <c r="K130" i="1" s="1" a="1"/>
  <c r="K130" i="1" s="1"/>
  <c r="J148" i="1"/>
  <c r="K148" i="1" s="1" a="1"/>
  <c r="K148" i="1" s="1"/>
  <c r="J6" i="1"/>
  <c r="K6" i="1" s="1" a="1"/>
  <c r="K6" i="1" s="1"/>
  <c r="J55" i="1"/>
  <c r="K55" i="1" s="1" a="1"/>
  <c r="K55" i="1" s="1"/>
  <c r="J109" i="1"/>
  <c r="K109" i="1" s="1" a="1"/>
  <c r="K109" i="1" s="1"/>
  <c r="J171" i="1"/>
  <c r="K171" i="1" s="1" a="1"/>
  <c r="K171" i="1" s="1"/>
  <c r="J65" i="1"/>
  <c r="K65" i="1" s="1" a="1"/>
  <c r="K65" i="1" s="1"/>
  <c r="J141" i="1"/>
  <c r="K141" i="1" s="1" a="1"/>
  <c r="K141" i="1" s="1"/>
  <c r="J128" i="1"/>
  <c r="K128" i="1" s="1" a="1"/>
  <c r="K128" i="1" s="1"/>
  <c r="J153" i="1"/>
  <c r="K153" i="1" s="1" a="1"/>
  <c r="K153" i="1" s="1"/>
  <c r="J90" i="1"/>
  <c r="J18" i="1"/>
  <c r="K18" i="1" s="1" a="1"/>
  <c r="K18" i="1" s="1"/>
  <c r="J34" i="1"/>
  <c r="J89" i="1"/>
  <c r="K89" i="1" s="1" a="1"/>
  <c r="K89" i="1" s="1"/>
  <c r="J124" i="1"/>
  <c r="K124" i="1" s="1" a="1"/>
  <c r="K124" i="1" s="1"/>
  <c r="J137" i="1"/>
  <c r="K137" i="1" s="1" a="1"/>
  <c r="K137" i="1" s="1"/>
  <c r="J166" i="1"/>
  <c r="K166" i="1" s="1" a="1"/>
  <c r="K166" i="1" s="1"/>
  <c r="J112" i="1"/>
  <c r="K112" i="1" s="1" a="1"/>
  <c r="K112" i="1" s="1"/>
  <c r="J33" i="1"/>
  <c r="J143" i="1"/>
  <c r="K143" i="1" s="1" a="1"/>
  <c r="K143" i="1" s="1"/>
  <c r="J52" i="1"/>
  <c r="J117" i="1"/>
  <c r="K117" i="1" s="1" a="1"/>
  <c r="K117" i="1" s="1"/>
  <c r="J147" i="1"/>
  <c r="K147" i="1" s="1" a="1"/>
  <c r="K147" i="1" s="1"/>
  <c r="J96" i="1"/>
  <c r="K96" i="1" s="1" a="1"/>
  <c r="K96" i="1" s="1"/>
  <c r="J118" i="1"/>
  <c r="K118" i="1" s="1" a="1"/>
  <c r="K118" i="1" s="1"/>
  <c r="J133" i="1"/>
  <c r="K133" i="1" s="1" a="1"/>
  <c r="K133" i="1" s="1"/>
  <c r="J152" i="1"/>
  <c r="K152" i="1" s="1" a="1"/>
  <c r="K152" i="1" s="1"/>
  <c r="J172" i="1"/>
  <c r="K172" i="1" s="1" a="1"/>
  <c r="K172" i="1" s="1"/>
  <c r="AF9" i="1"/>
  <c r="J145" i="1"/>
  <c r="K145" i="1" s="1" a="1"/>
  <c r="K145" i="1" s="1"/>
  <c r="J136" i="1"/>
  <c r="K136" i="1" s="1" a="1"/>
  <c r="K136" i="1" s="1"/>
  <c r="J7" i="1"/>
  <c r="J158" i="1"/>
  <c r="J139" i="1"/>
  <c r="K139" i="1" s="1" a="1"/>
  <c r="K139" i="1" s="1"/>
  <c r="AF108" i="1"/>
  <c r="J19" i="1"/>
  <c r="K19" i="1" s="1" a="1"/>
  <c r="K19" i="1" s="1"/>
  <c r="J53" i="1"/>
  <c r="K53" i="1" s="1" a="1"/>
  <c r="K53" i="1" s="1"/>
  <c r="J37" i="1"/>
  <c r="K37" i="1" s="1" a="1"/>
  <c r="K37" i="1" s="1"/>
  <c r="J93" i="1"/>
  <c r="K93" i="1" s="1" a="1"/>
  <c r="K93" i="1" s="1"/>
  <c r="J88" i="1"/>
  <c r="J97" i="1"/>
  <c r="K97" i="1" s="1" a="1"/>
  <c r="K97" i="1" s="1"/>
  <c r="J106" i="1"/>
  <c r="K106" i="1" s="1" a="1"/>
  <c r="K106" i="1" s="1"/>
  <c r="J121" i="1"/>
  <c r="K121" i="1" s="1" a="1"/>
  <c r="K121" i="1" s="1"/>
  <c r="J126" i="1"/>
  <c r="K126" i="1" s="1" a="1"/>
  <c r="K126" i="1" s="1"/>
  <c r="J131" i="1"/>
  <c r="K131" i="1" s="1" a="1"/>
  <c r="K131" i="1" s="1"/>
  <c r="AF156" i="1"/>
  <c r="U130" i="1"/>
  <c r="U118" i="1"/>
  <c r="AE118" i="1" s="1"/>
  <c r="AF118" i="1" s="1"/>
  <c r="V27" i="1"/>
  <c r="U103" i="1"/>
  <c r="AE103" i="1" s="1"/>
  <c r="AF103" i="1" s="1"/>
  <c r="U131" i="1"/>
  <c r="V142" i="1"/>
  <c r="AF142" i="1"/>
  <c r="AF107" i="1"/>
  <c r="V31" i="1"/>
  <c r="AF37" i="1"/>
  <c r="V48" i="1"/>
  <c r="U106" i="1"/>
  <c r="V33" i="1"/>
  <c r="J110" i="1"/>
  <c r="K110" i="1" s="1" a="1"/>
  <c r="K110" i="1" s="1"/>
  <c r="J138" i="1"/>
  <c r="K138" i="1" s="1" a="1"/>
  <c r="K138" i="1" s="1"/>
  <c r="J157" i="1"/>
  <c r="K157" i="1" s="1" a="1"/>
  <c r="K157" i="1" s="1"/>
  <c r="J94" i="1"/>
  <c r="K94" i="1" s="1" a="1"/>
  <c r="K94" i="1" s="1"/>
  <c r="J75" i="1"/>
  <c r="K75" i="1" s="1" a="1"/>
  <c r="K75" i="1" s="1"/>
  <c r="V40" i="1"/>
  <c r="AF75" i="1"/>
  <c r="U105" i="1"/>
  <c r="U104" i="1"/>
  <c r="AE104" i="1" s="1"/>
  <c r="AF104" i="1" s="1"/>
  <c r="J9" i="1"/>
  <c r="K9" i="1" s="1" a="1"/>
  <c r="K9" i="1" s="1"/>
  <c r="J48" i="1"/>
  <c r="J35" i="1"/>
  <c r="J73" i="1"/>
  <c r="J66" i="1"/>
  <c r="K66" i="1" s="1" a="1"/>
  <c r="K66" i="1" s="1"/>
  <c r="J115" i="1"/>
  <c r="K115" i="1" s="1" a="1"/>
  <c r="K115" i="1" s="1"/>
  <c r="J101" i="1"/>
  <c r="J129" i="1"/>
  <c r="K129" i="1" s="1" a="1"/>
  <c r="K129" i="1" s="1"/>
  <c r="J132" i="1"/>
  <c r="K132" i="1" s="1" a="1"/>
  <c r="K132" i="1" s="1"/>
  <c r="J142" i="1"/>
  <c r="K142" i="1" s="1" a="1"/>
  <c r="K142" i="1" s="1"/>
  <c r="J154" i="1"/>
  <c r="K154" i="1" s="1" a="1"/>
  <c r="K154" i="1" s="1"/>
  <c r="J163" i="1"/>
  <c r="K163" i="1" s="1" a="1"/>
  <c r="K163" i="1" s="1"/>
  <c r="J119" i="1"/>
  <c r="K119" i="1" s="1" a="1"/>
  <c r="K119" i="1" s="1"/>
  <c r="J108" i="1"/>
  <c r="K108" i="1" s="1" a="1"/>
  <c r="K108" i="1" s="1"/>
  <c r="J167" i="1"/>
  <c r="K167" i="1" s="1" a="1"/>
  <c r="K167" i="1" s="1"/>
  <c r="J144" i="1"/>
  <c r="K144" i="1" s="1" a="1"/>
  <c r="K144" i="1" s="1"/>
  <c r="J105" i="1"/>
  <c r="K105" i="1" s="1" a="1"/>
  <c r="K105" i="1" s="1"/>
  <c r="J54" i="1"/>
  <c r="K54" i="1" s="1" a="1"/>
  <c r="K54" i="1" s="1"/>
  <c r="J164" i="1"/>
  <c r="K164" i="1" s="1" a="1"/>
  <c r="K164" i="1" s="1"/>
  <c r="J134" i="1"/>
  <c r="K134" i="1" s="1" a="1"/>
  <c r="K134" i="1" s="1"/>
  <c r="J114" i="1"/>
  <c r="K114" i="1" s="1" a="1"/>
  <c r="K114" i="1" s="1"/>
  <c r="J58" i="1"/>
  <c r="J150" i="1"/>
  <c r="K150" i="1" s="1" a="1"/>
  <c r="K150" i="1" s="1"/>
  <c r="J104" i="1"/>
  <c r="K104" i="1" s="1" a="1"/>
  <c r="K104" i="1" s="1"/>
  <c r="J39" i="1"/>
  <c r="K39" i="1" s="1" a="1"/>
  <c r="K39" i="1" s="1"/>
  <c r="J50" i="1"/>
  <c r="J20" i="1"/>
  <c r="K20" i="1" s="1" a="1"/>
  <c r="K20" i="1" s="1"/>
  <c r="J8" i="1"/>
  <c r="K8" i="1" s="1" a="1"/>
  <c r="K8" i="1" s="1"/>
  <c r="J51" i="1"/>
  <c r="J31" i="1"/>
  <c r="J38" i="1"/>
  <c r="K38" i="1" s="1" a="1"/>
  <c r="K38" i="1" s="1"/>
  <c r="J91" i="1"/>
  <c r="J95" i="1"/>
  <c r="K95" i="1" s="1" a="1"/>
  <c r="K95" i="1" s="1"/>
  <c r="J98" i="1"/>
  <c r="K98" i="1" s="1" a="1"/>
  <c r="K98" i="1" s="1"/>
  <c r="J99" i="1"/>
  <c r="K99" i="1" s="1" a="1"/>
  <c r="K99" i="1" s="1"/>
  <c r="J107" i="1"/>
  <c r="J111" i="1"/>
  <c r="K111" i="1" s="1" a="1"/>
  <c r="K111" i="1" s="1"/>
  <c r="J120" i="1"/>
  <c r="K120" i="1" s="1" a="1"/>
  <c r="K120" i="1" s="1"/>
  <c r="J125" i="1"/>
  <c r="K125" i="1" s="1" a="1"/>
  <c r="K125" i="1" s="1"/>
  <c r="J135" i="1"/>
  <c r="K135" i="1" s="1" a="1"/>
  <c r="K135" i="1" s="1"/>
  <c r="J140" i="1"/>
  <c r="K140" i="1" s="1" a="1"/>
  <c r="K140" i="1" s="1"/>
  <c r="J151" i="1"/>
  <c r="K151" i="1" s="1" a="1"/>
  <c r="K151" i="1" s="1"/>
  <c r="J161" i="1"/>
  <c r="K161" i="1" s="1" a="1"/>
  <c r="K161" i="1" s="1"/>
  <c r="V10" i="1"/>
  <c r="AF10" i="1"/>
  <c r="V170" i="1"/>
  <c r="AF170" i="1"/>
  <c r="AF79" i="1"/>
  <c r="V79" i="1"/>
  <c r="AF29" i="1"/>
  <c r="V29" i="1"/>
  <c r="AF78" i="1"/>
  <c r="V72" i="1"/>
  <c r="V56" i="1"/>
  <c r="AF4" i="1"/>
  <c r="V59" i="1"/>
  <c r="AF83" i="1"/>
  <c r="V30" i="1"/>
  <c r="V47" i="1"/>
  <c r="AF47" i="1"/>
  <c r="V58" i="1"/>
  <c r="AF58" i="1"/>
  <c r="AF113" i="1"/>
  <c r="V113" i="1"/>
  <c r="V171" i="1"/>
  <c r="AF171" i="1"/>
  <c r="AF16" i="1"/>
  <c r="V16" i="1"/>
  <c r="AF102" i="1"/>
  <c r="V102" i="1"/>
  <c r="V70" i="1"/>
  <c r="AF70" i="1"/>
  <c r="V65" i="1"/>
  <c r="AF65" i="1"/>
  <c r="V167" i="1"/>
  <c r="AF167" i="1"/>
  <c r="V122" i="1"/>
  <c r="AF122" i="1"/>
  <c r="V138" i="1"/>
  <c r="AF138" i="1"/>
  <c r="V26" i="1"/>
  <c r="V19" i="1"/>
  <c r="V92" i="1"/>
  <c r="AF60" i="1"/>
  <c r="V52" i="1"/>
  <c r="AF57" i="1"/>
  <c r="AF46" i="1"/>
  <c r="AF82" i="1"/>
  <c r="AF74" i="1"/>
  <c r="U117" i="1"/>
  <c r="AE117" i="1" s="1"/>
  <c r="U95" i="1"/>
  <c r="AE95" i="1" s="1"/>
  <c r="AF62" i="1"/>
  <c r="V62" i="1"/>
  <c r="V73" i="1"/>
  <c r="AF73" i="1"/>
  <c r="AF34" i="1"/>
  <c r="V34" i="1"/>
  <c r="V21" i="1"/>
  <c r="AF21" i="1"/>
  <c r="V3" i="1"/>
  <c r="AF3" i="1"/>
  <c r="V94" i="1"/>
  <c r="AF94" i="1"/>
  <c r="AF109" i="1"/>
  <c r="V109" i="1"/>
  <c r="AF139" i="1"/>
  <c r="V139" i="1"/>
  <c r="V152" i="1"/>
  <c r="AF152" i="1"/>
  <c r="V163" i="1"/>
  <c r="AF163" i="1"/>
  <c r="AF67" i="1"/>
  <c r="AF36" i="1"/>
  <c r="V51" i="1"/>
  <c r="V90" i="1"/>
  <c r="AF90" i="1"/>
  <c r="V66" i="1"/>
  <c r="AF66" i="1"/>
  <c r="AF143" i="1"/>
  <c r="V143" i="1"/>
  <c r="AF146" i="1"/>
  <c r="V146" i="1"/>
  <c r="V148" i="1"/>
  <c r="AF148" i="1"/>
  <c r="V85" i="1"/>
  <c r="AF85" i="1"/>
  <c r="V86" i="1"/>
  <c r="AF86" i="1"/>
  <c r="AF81" i="1"/>
  <c r="V81" i="1"/>
  <c r="V77" i="1"/>
  <c r="AF77" i="1"/>
  <c r="V41" i="1"/>
  <c r="AF41" i="1"/>
  <c r="V8" i="1"/>
  <c r="AF8" i="1"/>
  <c r="V76" i="1"/>
  <c r="AF76" i="1"/>
  <c r="AF126" i="1"/>
  <c r="V126" i="1"/>
  <c r="V150" i="1"/>
  <c r="AF150" i="1"/>
  <c r="V166" i="1"/>
  <c r="AF166" i="1"/>
  <c r="AF88" i="1"/>
  <c r="AF7" i="1"/>
  <c r="V17" i="1"/>
  <c r="AF91" i="1"/>
  <c r="V91" i="1"/>
  <c r="V69" i="1"/>
  <c r="AF69" i="1"/>
  <c r="V68" i="1"/>
  <c r="AF68" i="1"/>
  <c r="AF32" i="1"/>
  <c r="V32" i="1"/>
  <c r="AF45" i="1"/>
  <c r="V45" i="1"/>
  <c r="V13" i="1"/>
  <c r="AF13" i="1"/>
  <c r="V18" i="1"/>
  <c r="AF18" i="1"/>
  <c r="V151" i="1"/>
  <c r="AF151" i="1"/>
  <c r="V22" i="1"/>
  <c r="V12" i="1"/>
  <c r="V25" i="1"/>
  <c r="AF44" i="1"/>
  <c r="AF71" i="1"/>
  <c r="AF35" i="1"/>
  <c r="AF63" i="1"/>
  <c r="V63" i="1"/>
  <c r="AF61" i="1"/>
  <c r="V61" i="1"/>
  <c r="V89" i="1"/>
  <c r="AF89" i="1"/>
  <c r="AF23" i="1"/>
  <c r="V23" i="1"/>
  <c r="V54" i="1"/>
  <c r="AF54" i="1"/>
  <c r="AF5" i="1"/>
  <c r="V5" i="1"/>
  <c r="AF6" i="1"/>
  <c r="V6" i="1"/>
  <c r="V55" i="1"/>
  <c r="AF55" i="1"/>
  <c r="AF84" i="1"/>
  <c r="V84" i="1"/>
  <c r="V87" i="1"/>
  <c r="AF87" i="1"/>
  <c r="V80" i="1"/>
  <c r="AF80" i="1"/>
  <c r="V53" i="1"/>
  <c r="AF53" i="1"/>
  <c r="V50" i="1"/>
  <c r="AF50" i="1"/>
  <c r="V20" i="1"/>
  <c r="AF20" i="1"/>
  <c r="V93" i="1"/>
  <c r="AF93" i="1"/>
  <c r="V49" i="1"/>
  <c r="AF49" i="1"/>
  <c r="V42" i="1"/>
  <c r="AF42" i="1"/>
  <c r="V14" i="1"/>
  <c r="AF14" i="1"/>
  <c r="V15" i="1"/>
  <c r="AF15" i="1"/>
  <c r="AF28" i="1"/>
  <c r="V28" i="1"/>
  <c r="AF24" i="1"/>
  <c r="V24" i="1"/>
  <c r="V43" i="1"/>
  <c r="AF43" i="1"/>
  <c r="V11" i="1"/>
  <c r="AF11" i="1"/>
  <c r="AF157" i="1"/>
  <c r="V157" i="1"/>
  <c r="V158" i="1"/>
  <c r="AF158" i="1"/>
  <c r="V159" i="1"/>
  <c r="AF159" i="1"/>
  <c r="V97" i="1"/>
  <c r="AF97" i="1"/>
  <c r="V145" i="1"/>
  <c r="J170" i="1"/>
  <c r="K170" i="1" s="1" a="1"/>
  <c r="K170" i="1" s="1"/>
  <c r="B25" i="15"/>
  <c r="B11" i="15"/>
  <c r="C6" i="15" s="1"/>
  <c r="C25" i="15" s="1"/>
  <c r="B39" i="15"/>
  <c r="C34" i="15" s="1"/>
  <c r="B53" i="15"/>
  <c r="J159" i="1"/>
  <c r="J177" i="1"/>
  <c r="K177" i="1" s="1" a="1"/>
  <c r="K177" i="1" s="1"/>
  <c r="J178" i="1"/>
  <c r="K178" i="1" s="1" a="1"/>
  <c r="K178" i="1" s="1"/>
  <c r="J175" i="1"/>
  <c r="K175" i="1" s="1" a="1"/>
  <c r="K175" i="1" s="1"/>
  <c r="J176" i="1"/>
  <c r="K176" i="1" s="1" a="1"/>
  <c r="K176" i="1" s="1"/>
  <c r="J173" i="1"/>
  <c r="K173" i="1" s="1" a="1"/>
  <c r="K173" i="1" s="1"/>
  <c r="J174" i="1"/>
  <c r="K174" i="1" s="1" a="1"/>
  <c r="K174" i="1" s="1"/>
  <c r="AF96" i="1" l="1"/>
  <c r="V118" i="1"/>
  <c r="AF95" i="1"/>
  <c r="V95" i="1"/>
  <c r="AF117" i="1"/>
  <c r="V117" i="1"/>
  <c r="C11" i="15"/>
  <c r="D6" i="15" s="1"/>
  <c r="D25" i="15" s="1"/>
  <c r="C39" i="15"/>
  <c r="D34" i="15" s="1"/>
  <c r="C53" i="15"/>
  <c r="D11" i="15" l="1"/>
  <c r="E6" i="15" s="1"/>
  <c r="E25" i="15" s="1"/>
  <c r="D39" i="15"/>
  <c r="E34" i="15" s="1"/>
  <c r="D53" i="15"/>
  <c r="E11" i="15" l="1"/>
  <c r="F6" i="15" s="1"/>
  <c r="F25" i="15" s="1"/>
  <c r="E53" i="15"/>
  <c r="E39" i="15"/>
  <c r="F34" i="15" s="1"/>
  <c r="F11" i="15" l="1"/>
  <c r="G6" i="15" s="1"/>
  <c r="G25" i="15" s="1"/>
  <c r="F53" i="15"/>
  <c r="F39" i="15"/>
  <c r="G34" i="15" s="1"/>
  <c r="G11" i="15" l="1"/>
  <c r="H6" i="15" s="1"/>
  <c r="H25" i="15" s="1"/>
  <c r="G39" i="15"/>
  <c r="H34" i="15" s="1"/>
  <c r="G53" i="15"/>
  <c r="H11" i="15" l="1"/>
  <c r="I6" i="15" s="1"/>
  <c r="I11" i="15" s="1"/>
  <c r="J6" i="15" s="1"/>
  <c r="H39" i="15"/>
  <c r="I34" i="15" s="1"/>
  <c r="H53" i="15"/>
  <c r="I25" i="15" l="1"/>
  <c r="J11" i="15"/>
  <c r="K6" i="15" s="1"/>
  <c r="J25" i="15"/>
  <c r="I53" i="15"/>
  <c r="I39" i="15"/>
  <c r="J34" i="15" s="1"/>
  <c r="J39" i="15" l="1"/>
  <c r="K34" i="15" s="1"/>
  <c r="J53" i="15"/>
  <c r="K25" i="15"/>
  <c r="K11" i="15"/>
  <c r="L6" i="15" s="1"/>
  <c r="L25" i="15" l="1"/>
  <c r="L11" i="15"/>
  <c r="M6" i="15" s="1"/>
  <c r="K53" i="15"/>
  <c r="K39" i="15"/>
  <c r="L34" i="15" s="1"/>
  <c r="M11" i="15" l="1"/>
  <c r="N6" i="15" s="1"/>
  <c r="M25" i="15"/>
  <c r="L53" i="15"/>
  <c r="L39" i="15"/>
  <c r="M34" i="15" s="1"/>
  <c r="M39" i="15" l="1"/>
  <c r="N34" i="15" s="1"/>
  <c r="M53" i="15"/>
  <c r="N11" i="15"/>
  <c r="O6" i="15" s="1"/>
  <c r="N25" i="15"/>
  <c r="O25" i="15" l="1"/>
  <c r="O11" i="15"/>
  <c r="P6" i="15" s="1"/>
  <c r="N39" i="15"/>
  <c r="O34" i="15" s="1"/>
  <c r="N53" i="15"/>
  <c r="P25" i="15" l="1"/>
  <c r="P11" i="15"/>
  <c r="Q6" i="15" s="1"/>
  <c r="O39" i="15"/>
  <c r="P34" i="15" s="1"/>
  <c r="O53" i="15"/>
  <c r="P53" i="15" l="1"/>
  <c r="P39" i="15"/>
  <c r="Q34" i="15" s="1"/>
  <c r="Q11" i="15"/>
  <c r="R6" i="15" s="1"/>
  <c r="Q25" i="15"/>
  <c r="Q39" i="15" l="1"/>
  <c r="R34" i="15" s="1"/>
  <c r="Q53" i="15"/>
  <c r="R25" i="15"/>
  <c r="R11" i="15"/>
  <c r="S6" i="15" s="1"/>
  <c r="R39" i="15" l="1"/>
  <c r="S34" i="15" s="1"/>
  <c r="R53" i="15"/>
  <c r="S25" i="15"/>
  <c r="S11" i="15"/>
  <c r="T6" i="15" s="1"/>
  <c r="T11" i="15" l="1"/>
  <c r="U6" i="15" s="1"/>
  <c r="T25" i="15"/>
  <c r="S39" i="15"/>
  <c r="T34" i="15" s="1"/>
  <c r="S53" i="15"/>
  <c r="U25" i="15" l="1"/>
  <c r="U11" i="15"/>
  <c r="V6" i="15" s="1"/>
  <c r="T39" i="15"/>
  <c r="U34" i="15" s="1"/>
  <c r="T53" i="15"/>
  <c r="V25" i="15" l="1"/>
  <c r="V11" i="15"/>
  <c r="W6" i="15" s="1"/>
  <c r="U53" i="15"/>
  <c r="U39" i="15"/>
  <c r="V34" i="15" s="1"/>
  <c r="V39" i="15" l="1"/>
  <c r="W34" i="15" s="1"/>
  <c r="V53" i="15"/>
  <c r="W25" i="15"/>
  <c r="W11" i="15"/>
  <c r="X6" i="15" s="1"/>
  <c r="X25" i="15" l="1"/>
  <c r="X11" i="15"/>
  <c r="Y6" i="15" s="1"/>
  <c r="W53" i="15"/>
  <c r="W39" i="15"/>
  <c r="X34" i="15" s="1"/>
  <c r="X39" i="15" l="1"/>
  <c r="Y34" i="15" s="1"/>
  <c r="X53" i="15"/>
  <c r="Y11" i="15"/>
  <c r="Z6" i="15" s="1"/>
  <c r="Y25" i="15"/>
  <c r="Y39" i="15" l="1"/>
  <c r="Z34" i="15" s="1"/>
  <c r="Y53" i="15"/>
  <c r="Z11" i="15"/>
  <c r="AA6" i="15" s="1"/>
  <c r="Z25" i="15"/>
  <c r="AA25" i="15" l="1"/>
  <c r="AA11" i="15"/>
  <c r="AB6" i="15" s="1"/>
  <c r="Z53" i="15"/>
  <c r="Z39" i="15"/>
  <c r="AA34" i="15" s="1"/>
  <c r="AA39" i="15" l="1"/>
  <c r="AB34" i="15" s="1"/>
  <c r="AA53" i="15"/>
  <c r="AB25" i="15"/>
  <c r="AB11" i="15"/>
  <c r="AC6" i="15" s="1"/>
  <c r="AB53" i="15" l="1"/>
  <c r="AB39" i="15"/>
  <c r="AC34" i="15" s="1"/>
  <c r="AC11" i="15"/>
  <c r="AD6" i="15" s="1"/>
  <c r="AC25" i="15"/>
  <c r="AD11" i="15" l="1"/>
  <c r="AE6" i="15" s="1"/>
  <c r="AD25" i="15"/>
  <c r="AC53" i="15"/>
  <c r="AC39" i="15"/>
  <c r="AD34" i="15" s="1"/>
  <c r="AD39" i="15" l="1"/>
  <c r="AE34" i="15" s="1"/>
  <c r="AD53" i="15"/>
  <c r="AE11" i="15"/>
  <c r="AF6" i="15" s="1"/>
  <c r="AE25" i="15"/>
  <c r="AF11" i="15" l="1"/>
  <c r="AG6" i="15" s="1"/>
  <c r="AF25" i="15"/>
  <c r="AE53" i="15"/>
  <c r="AE39" i="15"/>
  <c r="AF34" i="15" s="1"/>
  <c r="AG25" i="15" l="1"/>
  <c r="AG11" i="15"/>
  <c r="AH6" i="15" s="1"/>
  <c r="AF53" i="15"/>
  <c r="AF39" i="15"/>
  <c r="AG34" i="15" s="1"/>
  <c r="AG53" i="15" l="1"/>
  <c r="AG39" i="15"/>
  <c r="AH34" i="15" s="1"/>
  <c r="AH25" i="15"/>
  <c r="AH11" i="15"/>
  <c r="AI6" i="15" s="1"/>
  <c r="AI25" i="15" l="1"/>
  <c r="AI11" i="15"/>
  <c r="AJ6" i="15" s="1"/>
  <c r="AH39" i="15"/>
  <c r="AI34" i="15" s="1"/>
  <c r="AH53" i="15"/>
  <c r="AI39" i="15" l="1"/>
  <c r="AJ34" i="15" s="1"/>
  <c r="AI53" i="15"/>
  <c r="AJ25" i="15"/>
  <c r="AJ11" i="15"/>
  <c r="AK6" i="15" s="1"/>
  <c r="AK11" i="15" l="1"/>
  <c r="AL6" i="15" s="1"/>
  <c r="AK25" i="15"/>
  <c r="AJ53" i="15"/>
  <c r="AJ39" i="15"/>
  <c r="AK34" i="15" s="1"/>
  <c r="AK39" i="15" l="1"/>
  <c r="AL34" i="15" s="1"/>
  <c r="AK53" i="15"/>
  <c r="AL11" i="15"/>
  <c r="AM6" i="15" s="1"/>
  <c r="AL25" i="15"/>
  <c r="AM25" i="15" l="1"/>
  <c r="AM11" i="15"/>
  <c r="AL53" i="15"/>
  <c r="AL39" i="15"/>
  <c r="AM34" i="15" s="1"/>
  <c r="AM53" i="15" l="1"/>
  <c r="AM39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tc={643877DA-DBC0-4420-A0C0-810F2E3A0014}</author>
  </authors>
  <commentList>
    <comment ref="G2" authorId="0" shapeId="0" xr:uid="{643877DA-DBC0-4420-A0C0-810F2E3A00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@Michelle WHITE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Alijah ROEDEL</author>
    <author>tc={5B8D5683-2CE4-4DEB-9F55-BCD441ED962C}</author>
    <author>Michelle WHITE</author>
  </authors>
  <commentList>
    <comment ref="O8" authorId="0" shapeId="0" xr:uid="{09621716-EA85-42B1-A22A-AE93E940B295}">
      <text>
        <r>
          <rPr>
            <sz val="11"/>
            <color theme="1"/>
            <rFont val="Calibri"/>
            <family val="2"/>
            <scheme val="minor"/>
          </rPr>
          <t>Alijah ROEDEL:
Retiter 24Aug23</t>
        </r>
      </text>
    </comment>
    <comment ref="Y9" authorId="0" shapeId="0" xr:uid="{E49A29DF-6A18-480C-A08D-13D36ABB66B5}">
      <text>
        <r>
          <rPr>
            <sz val="11"/>
            <color theme="1"/>
            <rFont val="Calibri"/>
            <family val="2"/>
            <scheme val="minor"/>
          </rPr>
          <t xml:space="preserve">Alijah ROEDEL:
Re titer 22Feb2024
</t>
        </r>
      </text>
    </comment>
    <comment ref="A14" authorId="1" shapeId="0" xr:uid="{5B8D5683-2CE4-4DEB-9F55-BCD441ED962C}">
      <text>
        <t>[Threaded comment]
Your version of Excel allows you to read this threaded comment; however, any edits to it will get removed if the file is opened in a newer version of Excel. Learn more: https://go.microsoft.com/fwlink/?linkid=870924
Comment:
    H7 can go +7 as final product</t>
      </text>
    </comment>
    <comment ref="Y36" authorId="2" shapeId="0" xr:uid="{045C4C6C-7120-4CA7-AADC-298B73C1892C}">
      <text>
        <r>
          <rPr>
            <sz val="11"/>
            <color theme="1"/>
            <rFont val="Calibri"/>
            <family val="2"/>
            <scheme val="minor"/>
          </rPr>
          <t>Michelle WHITE:
15Aug23</t>
        </r>
      </text>
    </comment>
    <comment ref="Z36" authorId="2" shapeId="0" xr:uid="{351B69D6-794C-4678-87F4-51279D6DC5C2}">
      <text>
        <r>
          <rPr>
            <sz val="11"/>
            <color theme="1"/>
            <rFont val="Calibri"/>
            <family val="2"/>
            <scheme val="minor"/>
          </rPr>
          <t xml:space="preserve">Michelle WHITE:
22Aug23
</t>
        </r>
      </text>
    </comment>
    <comment ref="Y37" authorId="2" shapeId="0" xr:uid="{D231D9CC-58B0-4D4A-B22D-7A87A91FE066}">
      <text>
        <r>
          <rPr>
            <sz val="11"/>
            <color theme="1"/>
            <rFont val="Calibri"/>
            <family val="2"/>
            <scheme val="minor"/>
          </rPr>
          <t>Michelle WHITE:
22Aug23</t>
        </r>
      </text>
    </comment>
    <comment ref="Z37" authorId="2" shapeId="0" xr:uid="{2F50B4CC-1910-4697-B429-EA6BD170D20F}">
      <text>
        <r>
          <rPr>
            <sz val="11"/>
            <color theme="1"/>
            <rFont val="Calibri"/>
            <family val="2"/>
            <scheme val="minor"/>
          </rPr>
          <t>Michelle WHITE:
23Aug23</t>
        </r>
      </text>
    </comment>
    <comment ref="Y53" authorId="2" shapeId="0" xr:uid="{982947FC-7388-4C65-8B4A-2190B0B2BD1C}">
      <text>
        <r>
          <rPr>
            <sz val="11"/>
            <color theme="1"/>
            <rFont val="Calibri"/>
            <family val="2"/>
            <scheme val="minor"/>
          </rPr>
          <t>Michelle WHITE:
22Aug23</t>
        </r>
      </text>
    </comment>
    <comment ref="Z53" authorId="2" shapeId="0" xr:uid="{76F23143-0A0F-4A0E-8440-819A42954229}">
      <text>
        <r>
          <rPr>
            <sz val="11"/>
            <color theme="1"/>
            <rFont val="Calibri"/>
            <family val="2"/>
            <scheme val="minor"/>
          </rPr>
          <t>Michelle WHITE:
23Aug23</t>
        </r>
      </text>
    </comment>
    <comment ref="Y54" authorId="2" shapeId="0" xr:uid="{6808331B-7BCD-4FDD-AC83-970AEF440944}">
      <text>
        <r>
          <rPr>
            <sz val="11"/>
            <color theme="1"/>
            <rFont val="Calibri"/>
            <family val="2"/>
            <scheme val="minor"/>
          </rPr>
          <t>Michelle WHITE:
22Aug23</t>
        </r>
      </text>
    </comment>
    <comment ref="Z54" authorId="2" shapeId="0" xr:uid="{F7411D98-3010-4295-8830-E71C0489637F}">
      <text>
        <r>
          <rPr>
            <sz val="11"/>
            <color theme="1"/>
            <rFont val="Calibri"/>
            <family val="2"/>
            <scheme val="minor"/>
          </rPr>
          <t xml:space="preserve">Michelle WHITE:
23Aug23
</t>
        </r>
      </text>
    </comment>
    <comment ref="Y55" authorId="0" shapeId="0" xr:uid="{87E52C97-B3A2-4A92-AC60-3D6CE2173EF8}">
      <text>
        <r>
          <rPr>
            <sz val="11"/>
            <color theme="1"/>
            <rFont val="Calibri"/>
            <family val="2"/>
            <scheme val="minor"/>
          </rPr>
          <t xml:space="preserve">Alijah ROEDEL:
12Jan24
</t>
        </r>
      </text>
    </comment>
    <comment ref="U67" authorId="2" shapeId="0" xr:uid="{1DB67690-E130-43CF-A025-4E2461FA4248}">
      <text>
        <r>
          <rPr>
            <sz val="11"/>
            <color theme="1"/>
            <rFont val="Calibri"/>
            <family val="2"/>
            <scheme val="minor"/>
          </rPr>
          <t>Michelle WHITE:
*1000</t>
        </r>
      </text>
    </comment>
    <comment ref="X70" authorId="0" shapeId="0" xr:uid="{2C881BB9-FAFE-49C3-A745-AEA40766523D}">
      <text>
        <r>
          <rPr>
            <sz val="11"/>
            <color theme="1"/>
            <rFont val="Calibri"/>
            <family val="2"/>
            <scheme val="minor"/>
          </rPr>
          <t xml:space="preserve">Alijah ROEDEL:
12Jan24
</t>
        </r>
      </text>
    </comment>
    <comment ref="Y71" authorId="0" shapeId="0" xr:uid="{BA32E22E-FA9B-4C56-8597-54DCE6E54279}">
      <text>
        <r>
          <rPr>
            <sz val="11"/>
            <color theme="1"/>
            <rFont val="Calibri"/>
            <family val="2"/>
            <scheme val="minor"/>
          </rPr>
          <t xml:space="preserve">Alijah ROEDEL:
12Jan24
</t>
        </r>
      </text>
    </comment>
    <comment ref="Y76" authorId="0" shapeId="0" xr:uid="{3F3BDE4B-8ED9-48FF-8668-E249C6ACC415}">
      <text>
        <r>
          <rPr>
            <sz val="11"/>
            <color theme="1"/>
            <rFont val="Calibri"/>
            <family val="2"/>
            <scheme val="minor"/>
          </rPr>
          <t xml:space="preserve">Alijah ROEDEL:
Retiter 31Jan2024
</t>
        </r>
      </text>
    </comment>
    <comment ref="Y89" authorId="2" shapeId="0" xr:uid="{B249AAFF-AF5B-412B-B325-275927D20A30}">
      <text>
        <r>
          <rPr>
            <sz val="11"/>
            <color theme="1"/>
            <rFont val="Calibri"/>
            <family val="2"/>
            <scheme val="minor"/>
          </rPr>
          <t xml:space="preserve">Michelle WHITE:
04Oct23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<sst xmlns="http://schemas.openxmlformats.org/spreadsheetml/2006/main" count="1438" uniqueCount="334">
  <si>
    <t>Seed Lot</t>
  </si>
  <si>
    <t>Date Needed to Infect</t>
  </si>
  <si>
    <t>9 mo exp</t>
  </si>
  <si>
    <t>12 mo exp</t>
  </si>
  <si>
    <t>10257-106</t>
  </si>
  <si>
    <t>delivered to QC 16Aug23</t>
  </si>
  <si>
    <t>re-titer done</t>
  </si>
  <si>
    <r>
      <rPr>
        <sz val="11"/>
        <color rgb="FF000000"/>
        <rFont val="Calibri"/>
        <family val="2"/>
        <scheme val="minor"/>
      </rPr>
      <t>For 19Aug, use the lowest titer? Then send for re-titer, next campaign is 16Sep - @michelle.white@ceva.com Use lowest titer, or</t>
    </r>
    <r>
      <rPr>
        <i/>
        <sz val="11"/>
        <color rgb="FF000000"/>
        <rFont val="Calibri"/>
        <family val="2"/>
        <scheme val="minor"/>
      </rPr>
      <t xml:space="preserve"> if </t>
    </r>
    <r>
      <rPr>
        <sz val="11"/>
        <color rgb="FF000000"/>
        <rFont val="Calibri"/>
        <family val="2"/>
        <scheme val="minor"/>
      </rPr>
      <t>submitted this week result will be available in time - JG</t>
    </r>
  </si>
  <si>
    <t>10257-105</t>
  </si>
  <si>
    <t>Sent for re-titer 09Aug23</t>
  </si>
  <si>
    <t>10481-026</t>
  </si>
  <si>
    <t>Recently used the lowest titer. Enough left for 1,5 serials. Send for 1 re-titer result? Yes, send for retiter - JG</t>
  </si>
  <si>
    <t>10481-027</t>
  </si>
  <si>
    <t>10359-027</t>
  </si>
  <si>
    <t>delivered to QC....</t>
  </si>
  <si>
    <t>10359-024</t>
  </si>
  <si>
    <t>Toss</t>
  </si>
  <si>
    <t>Seet Lot</t>
  </si>
  <si>
    <t>Send Request to Seed Coord</t>
  </si>
  <si>
    <t>UN-R-007</t>
  </si>
  <si>
    <t>10257-114</t>
  </si>
  <si>
    <t>QC-TR-002</t>
  </si>
  <si>
    <t>10339-046</t>
  </si>
  <si>
    <t>NDV MSV Passage needed in 2025</t>
  </si>
  <si>
    <t>10339-040</t>
  </si>
  <si>
    <t>10339-041</t>
  </si>
  <si>
    <t>041 at risk</t>
  </si>
  <si>
    <t>107+561</t>
  </si>
  <si>
    <t>10339-042</t>
  </si>
  <si>
    <t>042 at risk</t>
  </si>
  <si>
    <t>270+388</t>
  </si>
  <si>
    <t>No.Days to Expire</t>
  </si>
  <si>
    <t>365</t>
  </si>
  <si>
    <t>Warning Days</t>
  </si>
  <si>
    <t>Titer to Use</t>
  </si>
  <si>
    <t>CHECK SERIAL SIZE</t>
  </si>
  <si>
    <t>Original Titer</t>
  </si>
  <si>
    <t>Re-Titer</t>
  </si>
  <si>
    <t>Seed Lot Number</t>
  </si>
  <si>
    <t>Virus</t>
  </si>
  <si>
    <t xml:space="preserve"> Seed Harvest Date</t>
  </si>
  <si>
    <t>Expiration Date
(Highest Passage)</t>
  </si>
  <si>
    <t>Passage Level</t>
  </si>
  <si>
    <t>Acc. No</t>
  </si>
  <si>
    <t>MOI</t>
  </si>
  <si>
    <t>Inventory</t>
  </si>
  <si>
    <t>JDE Status</t>
  </si>
  <si>
    <t>Days Remaining</t>
  </si>
  <si>
    <t>Status</t>
  </si>
  <si>
    <t>Available for Production
(Off Sterility+Titer+JDE Status)</t>
  </si>
  <si>
    <t>PCR Testing</t>
  </si>
  <si>
    <t>Sterility Testing</t>
  </si>
  <si>
    <t>Comments</t>
  </si>
  <si>
    <t>titer to Use1</t>
  </si>
  <si>
    <t>titer to use2</t>
  </si>
  <si>
    <t>titer to use3</t>
  </si>
  <si>
    <t>titer to use4</t>
  </si>
  <si>
    <t>titer to use5</t>
  </si>
  <si>
    <t>PFU/Amp</t>
  </si>
  <si>
    <t>Approx. # Serials</t>
  </si>
  <si>
    <t>1st PFU/Dose</t>
  </si>
  <si>
    <t>2nd PFU/Dose</t>
  </si>
  <si>
    <t>3rd PFU/Dose
(If available)</t>
  </si>
  <si>
    <t>4th PFU/Dose
(If available)</t>
  </si>
  <si>
    <t>5th PFU/Dose
(If available)</t>
  </si>
  <si>
    <t>Plant Density</t>
  </si>
  <si>
    <t>Amps/RB</t>
  </si>
  <si>
    <t># RB's per serial</t>
  </si>
  <si>
    <t>Approx. # of Roller Bottles Seed can Infect</t>
  </si>
  <si>
    <t># of Amps for Next Passage Level</t>
  </si>
  <si>
    <t>10-AUG-07</t>
  </si>
  <si>
    <t>Master</t>
  </si>
  <si>
    <t>359-07</t>
  </si>
  <si>
    <t>QA-R-034</t>
  </si>
  <si>
    <t>Yes</t>
  </si>
  <si>
    <t>Sat</t>
  </si>
  <si>
    <t>Expired</t>
  </si>
  <si>
    <t>MSV+2</t>
  </si>
  <si>
    <t>R</t>
  </si>
  <si>
    <t>Expiring Soon</t>
  </si>
  <si>
    <t>MSV+3</t>
  </si>
  <si>
    <t>On Time</t>
  </si>
  <si>
    <t>MSV+4</t>
  </si>
  <si>
    <t>Re-titered- Not expired</t>
  </si>
  <si>
    <t>Re-titered not expired</t>
  </si>
  <si>
    <t>13MAY16</t>
  </si>
  <si>
    <t>MSV</t>
  </si>
  <si>
    <t>538-16</t>
  </si>
  <si>
    <t>MSV+5</t>
  </si>
  <si>
    <t>Retitered 14May24
 can go to +6, delete expiration once +6 is made</t>
  </si>
  <si>
    <t>01210001</t>
  </si>
  <si>
    <t>269-00</t>
  </si>
  <si>
    <t>257-00</t>
  </si>
  <si>
    <t>Q</t>
  </si>
  <si>
    <t>No</t>
  </si>
  <si>
    <t>SAT</t>
  </si>
  <si>
    <t>MSV+6</t>
  </si>
  <si>
    <t>Cage 1-3 use 4827
Cage 4-6 use average of 4827/7360- BUT CHECK !!!!!</t>
  </si>
  <si>
    <t>CQMS-CC-2022-0889</t>
  </si>
  <si>
    <t>D</t>
  </si>
  <si>
    <t>257-01</t>
  </si>
  <si>
    <t>481-12</t>
  </si>
  <si>
    <t>Retitered 11Jan24</t>
  </si>
  <si>
    <t>re-titered- Not Expired</t>
  </si>
  <si>
    <t>CQMS-CC-2022-0889
Retitered 12Jan24</t>
  </si>
  <si>
    <t>29-JUN-07</t>
  </si>
  <si>
    <t>339-05</t>
  </si>
  <si>
    <t>Re-titered on 10Jan24</t>
  </si>
  <si>
    <t>MAY252001</t>
  </si>
  <si>
    <t>283-01</t>
  </si>
  <si>
    <t>02022001</t>
  </si>
  <si>
    <t>235-00</t>
  </si>
  <si>
    <t>Retiter 12Jan24</t>
  </si>
  <si>
    <t>Let Hayley know destroy 10Jul23 - DES231247</t>
  </si>
  <si>
    <t>050182003</t>
  </si>
  <si>
    <t>MSV+1</t>
  </si>
  <si>
    <t>224-00</t>
  </si>
  <si>
    <t>MSV+7</t>
  </si>
  <si>
    <t>MSV+8</t>
  </si>
  <si>
    <t>MSV+9</t>
  </si>
  <si>
    <t>Re-Titered - Not expired</t>
  </si>
  <si>
    <t>Will need to be destroyed- waiting for destructo iniation access in QB- AAR</t>
  </si>
  <si>
    <t>Not exp - retitered 05Dec24</t>
  </si>
  <si>
    <t>Use 3 newest titers</t>
  </si>
  <si>
    <t xml:space="preserve">QE2024-4113 </t>
  </si>
  <si>
    <t>224-01</t>
  </si>
  <si>
    <t>339-06</t>
  </si>
  <si>
    <t>Sun</t>
  </si>
  <si>
    <t>Manual Entry</t>
  </si>
  <si>
    <t>Mareks Seed</t>
  </si>
  <si>
    <t>Starting EMPTY Cages</t>
  </si>
  <si>
    <t># cages available</t>
  </si>
  <si>
    <t>Starting Inventory Amps</t>
  </si>
  <si>
    <t># seed amps in stock</t>
  </si>
  <si>
    <t>Q1</t>
  </si>
  <si>
    <t>Q2</t>
  </si>
  <si>
    <t>Q3</t>
  </si>
  <si>
    <t>Q4</t>
  </si>
  <si>
    <t>Month</t>
  </si>
  <si>
    <t>Date</t>
  </si>
  <si>
    <t>Starting Inventory</t>
  </si>
  <si>
    <t># Units in Marek's Seed (Firm)</t>
  </si>
  <si>
    <t># Units in Marek's Seed (Planned Lots)</t>
  </si>
  <si>
    <t>Firm Serial Usage</t>
  </si>
  <si>
    <t>Planned Serial Usage</t>
  </si>
  <si>
    <t>Ending Stocks</t>
  </si>
  <si>
    <t>Starting EMPTY Cage Places</t>
  </si>
  <si>
    <t># Cages IN Marek's Seed (firm)</t>
  </si>
  <si>
    <t># Cages IN Marek's Seed (planned)</t>
  </si>
  <si>
    <t># Cages OUT (firm)</t>
  </si>
  <si>
    <t># Cages OUT (planned)</t>
  </si>
  <si>
    <t>Pending Destructions</t>
  </si>
  <si>
    <t># New Freezer Cages (= 20)</t>
  </si>
  <si>
    <t># New Freezers</t>
  </si>
  <si>
    <t>Ending EMPTY Cage Places</t>
  </si>
  <si>
    <t># Open Freezers (cage level)</t>
  </si>
  <si>
    <t>Freezer Capacity (29.8K/freezer x 14)</t>
  </si>
  <si>
    <t>New freezer Capacity (~29.8K)</t>
  </si>
  <si>
    <t>TOTAL Capcity</t>
  </si>
  <si>
    <t>% Full</t>
  </si>
  <si>
    <t>Mareks AIV Seed</t>
  </si>
  <si>
    <t>Freezer Capacity (29.8K/freezer x 2)</t>
  </si>
  <si>
    <t>MFB</t>
  </si>
  <si>
    <t>ONS</t>
  </si>
  <si>
    <t>KR</t>
  </si>
  <si>
    <t>Spirali</t>
  </si>
  <si>
    <t>PD-23</t>
  </si>
  <si>
    <t>INT</t>
  </si>
  <si>
    <t>ELF</t>
  </si>
  <si>
    <t>HFN</t>
  </si>
  <si>
    <t>14050-021</t>
  </si>
  <si>
    <t>14050-022</t>
  </si>
  <si>
    <t>14050-029</t>
  </si>
  <si>
    <t>14050-030</t>
  </si>
  <si>
    <t>14050-031</t>
  </si>
  <si>
    <t>19043-026</t>
  </si>
  <si>
    <t>19043-027</t>
  </si>
  <si>
    <t>19043-030</t>
  </si>
  <si>
    <t>19043-031</t>
  </si>
  <si>
    <t>19043-032</t>
  </si>
  <si>
    <t>18053-003</t>
  </si>
  <si>
    <t>18053-004</t>
  </si>
  <si>
    <t>18053-005</t>
  </si>
  <si>
    <t>18053-006</t>
  </si>
  <si>
    <t>18053-007</t>
  </si>
  <si>
    <t>10449-029</t>
  </si>
  <si>
    <t>10449-038</t>
  </si>
  <si>
    <t>10449-043</t>
  </si>
  <si>
    <t>10449-044</t>
  </si>
  <si>
    <t>10449-045</t>
  </si>
  <si>
    <t>10449-047</t>
  </si>
  <si>
    <t>10449-048</t>
  </si>
  <si>
    <t>10003-150</t>
  </si>
  <si>
    <t>10003-157</t>
  </si>
  <si>
    <t>10003-158</t>
  </si>
  <si>
    <t>10003-159</t>
  </si>
  <si>
    <t>10003-239</t>
  </si>
  <si>
    <t>10003-241</t>
  </si>
  <si>
    <t>10003-253</t>
  </si>
  <si>
    <t>10003-259</t>
  </si>
  <si>
    <t>10003-272</t>
  </si>
  <si>
    <t>10003-273</t>
  </si>
  <si>
    <t>10003-274</t>
  </si>
  <si>
    <t>10003-275</t>
  </si>
  <si>
    <t>10003-278</t>
  </si>
  <si>
    <t>10003-240</t>
  </si>
  <si>
    <t>10003-279</t>
  </si>
  <si>
    <t>10003-280</t>
  </si>
  <si>
    <t>10003-281</t>
  </si>
  <si>
    <t>10003-283</t>
  </si>
  <si>
    <t>10003-284</t>
  </si>
  <si>
    <t>10003-285</t>
  </si>
  <si>
    <t>10003-286</t>
  </si>
  <si>
    <t>10003-287</t>
  </si>
  <si>
    <t>10003-288</t>
  </si>
  <si>
    <t>10003-290</t>
  </si>
  <si>
    <t>10003-291</t>
  </si>
  <si>
    <t>10003-292</t>
  </si>
  <si>
    <t>10003-293</t>
  </si>
  <si>
    <t>10003-294</t>
  </si>
  <si>
    <t>12227-079</t>
  </si>
  <si>
    <t>12227-080</t>
  </si>
  <si>
    <t>12227-083</t>
  </si>
  <si>
    <t>12227-084</t>
  </si>
  <si>
    <t>12227-085</t>
  </si>
  <si>
    <t>12227-101</t>
  </si>
  <si>
    <t>12227-088</t>
  </si>
  <si>
    <t>12227-092</t>
  </si>
  <si>
    <t>12227-102</t>
  </si>
  <si>
    <t>12227-096</t>
  </si>
  <si>
    <t>12227-097</t>
  </si>
  <si>
    <t>12227-099</t>
  </si>
  <si>
    <t>12227-100</t>
  </si>
  <si>
    <t>12227-104</t>
  </si>
  <si>
    <t>12227-105</t>
  </si>
  <si>
    <t>12227-106</t>
  </si>
  <si>
    <t>12227-107</t>
  </si>
  <si>
    <t>12227-108</t>
  </si>
  <si>
    <t>12227-109</t>
  </si>
  <si>
    <t>12227-110</t>
  </si>
  <si>
    <t>12227-111</t>
  </si>
  <si>
    <t>12227-112</t>
  </si>
  <si>
    <t>12227-113</t>
  </si>
  <si>
    <t>12227-114</t>
  </si>
  <si>
    <t>12227-115</t>
  </si>
  <si>
    <t>12227-116</t>
  </si>
  <si>
    <t>12227-119</t>
  </si>
  <si>
    <t>12227-120</t>
  </si>
  <si>
    <t>12227-122</t>
  </si>
  <si>
    <t>18881-005</t>
  </si>
  <si>
    <t>18881-011</t>
  </si>
  <si>
    <t>18881-006</t>
  </si>
  <si>
    <t>18881-007</t>
  </si>
  <si>
    <t>18881-012</t>
  </si>
  <si>
    <t>18881-008</t>
  </si>
  <si>
    <t>18881-015</t>
  </si>
  <si>
    <t>18881-020</t>
  </si>
  <si>
    <t>18881-021</t>
  </si>
  <si>
    <t>18881-022</t>
  </si>
  <si>
    <t>18881-023</t>
  </si>
  <si>
    <t>18881-024</t>
  </si>
  <si>
    <t>18881-026</t>
  </si>
  <si>
    <t>18881-027</t>
  </si>
  <si>
    <t>18881-028</t>
  </si>
  <si>
    <t>18881-030</t>
  </si>
  <si>
    <t>18881-031</t>
  </si>
  <si>
    <t>18881-032</t>
  </si>
  <si>
    <t>18881-033</t>
  </si>
  <si>
    <t>18881-034</t>
  </si>
  <si>
    <t>18881-035</t>
  </si>
  <si>
    <t>18881-036</t>
  </si>
  <si>
    <t>18881-037</t>
  </si>
  <si>
    <t>18881-038</t>
  </si>
  <si>
    <t>18881-039</t>
  </si>
  <si>
    <t>18881-040</t>
  </si>
  <si>
    <t>18881-041</t>
  </si>
  <si>
    <t>18881-043</t>
  </si>
  <si>
    <t>18881-044</t>
  </si>
  <si>
    <t>18881-045</t>
  </si>
  <si>
    <t>TTP-2</t>
  </si>
  <si>
    <t>10770-071</t>
  </si>
  <si>
    <t>10770-072</t>
  </si>
  <si>
    <t>10770-076</t>
  </si>
  <si>
    <t>10770-077</t>
  </si>
  <si>
    <t>10770-073</t>
  </si>
  <si>
    <t>10770-079</t>
  </si>
  <si>
    <t>10770-086</t>
  </si>
  <si>
    <t>10770-074</t>
  </si>
  <si>
    <t>10770-081</t>
  </si>
  <si>
    <t>10770-084</t>
  </si>
  <si>
    <t>10770-085</t>
  </si>
  <si>
    <t>10770-087</t>
  </si>
  <si>
    <t>10770-088</t>
  </si>
  <si>
    <t>10770-089</t>
  </si>
  <si>
    <t>10770-090</t>
  </si>
  <si>
    <t>10770-091</t>
  </si>
  <si>
    <t>10770-092</t>
  </si>
  <si>
    <t>10770-095</t>
  </si>
  <si>
    <t>10770-096</t>
  </si>
  <si>
    <t>10770-093</t>
  </si>
  <si>
    <t>10770-094</t>
  </si>
  <si>
    <t>10770-098</t>
  </si>
  <si>
    <t>10770-099</t>
  </si>
  <si>
    <t>10770-101</t>
  </si>
  <si>
    <t>10770-103</t>
  </si>
  <si>
    <t>10770-104</t>
  </si>
  <si>
    <t>10770-107</t>
  </si>
  <si>
    <t>10770-108</t>
  </si>
  <si>
    <t>10770-110</t>
  </si>
  <si>
    <t>10770-111</t>
  </si>
  <si>
    <t>10770-113</t>
  </si>
  <si>
    <t>10770-114</t>
  </si>
  <si>
    <t>10770-115</t>
  </si>
  <si>
    <t>10770-116</t>
  </si>
  <si>
    <t>10770-117</t>
  </si>
  <si>
    <t>15322-034</t>
  </si>
  <si>
    <t>15322-044</t>
  </si>
  <si>
    <t>15322-035</t>
  </si>
  <si>
    <t>15322-045</t>
  </si>
  <si>
    <t>15322-040</t>
  </si>
  <si>
    <t>15322-046</t>
  </si>
  <si>
    <t>15322-047</t>
  </si>
  <si>
    <t>15322-048</t>
  </si>
  <si>
    <t>15322-049</t>
  </si>
  <si>
    <t>15322-050</t>
  </si>
  <si>
    <t>15322-051</t>
  </si>
  <si>
    <t>15322-052</t>
  </si>
  <si>
    <t>15322-053</t>
  </si>
  <si>
    <t>15322-054</t>
  </si>
  <si>
    <t>15322-055</t>
  </si>
  <si>
    <t>15322-056</t>
  </si>
  <si>
    <t>15322-057</t>
  </si>
  <si>
    <t>15322-058</t>
  </si>
  <si>
    <t>15322-059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</si>
</sst>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E+00"/>
    <numFmt numFmtId="165" formatCode="dmmmyy"/>
    <numFmt numFmtId="167" formatCode="[$-409]d\-mmm\-yyyy;@"/>
    <numFmt numFmtId="168" formatCode="[$-409]d\-mmm\-yy;@"/>
    <numFmt numFmtId="169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 val="double"/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0"/>
      <name val="Arial Nova"/>
      <family val="2"/>
    </font>
    <font>
      <b/>
      <sz val="10"/>
      <color rgb="FF000000"/>
      <name val="Arial"/>
      <family val="2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8" fillId="0" borderId="0" xfId="0" applyFont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169" fontId="0" fillId="4" borderId="7" xfId="0" applyNumberFormat="1" applyFill="1" applyBorder="1"/>
    <xf numFmtId="0" fontId="8" fillId="0" borderId="0" xfId="0" applyFont="1" applyAlignment="1">
      <alignment horizontal="center"/>
    </xf>
    <xf numFmtId="168" fontId="8" fillId="0" borderId="1" xfId="0" applyNumberFormat="1" applyFont="1" applyBorder="1" applyAlignment="1">
      <alignment horizontal="center"/>
    </xf>
    <xf numFmtId="168" fontId="8" fillId="0" borderId="0" xfId="0" applyNumberFormat="1" applyFont="1" applyAlignment="1">
      <alignment horizontal="center"/>
    </xf>
    <xf numFmtId="168" fontId="8" fillId="0" borderId="2" xfId="0" applyNumberFormat="1" applyFont="1" applyBorder="1" applyAlignment="1">
      <alignment horizontal="center"/>
    </xf>
    <xf numFmtId="169" fontId="0" fillId="0" borderId="0" xfId="0" applyNumberFormat="1"/>
    <xf numFmtId="169" fontId="8" fillId="3" borderId="0" xfId="0" applyNumberFormat="1" applyFont="1" applyFill="1"/>
    <xf numFmtId="169" fontId="8" fillId="0" borderId="0" xfId="0" applyNumberFormat="1" applyFont="1"/>
    <xf numFmtId="169" fontId="9" fillId="0" borderId="0" xfId="0" applyNumberFormat="1" applyFont="1"/>
    <xf numFmtId="0" fontId="8" fillId="0" borderId="2" xfId="0" applyFont="1" applyBorder="1" applyAlignment="1">
      <alignment horizontal="center"/>
    </xf>
    <xf numFmtId="169" fontId="8" fillId="0" borderId="2" xfId="0" applyNumberFormat="1" applyFont="1" applyBorder="1"/>
    <xf numFmtId="1" fontId="0" fillId="0" borderId="0" xfId="0" applyNumberFormat="1"/>
    <xf numFmtId="0" fontId="9" fillId="0" borderId="0" xfId="0" applyFont="1"/>
    <xf numFmtId="0" fontId="10" fillId="0" borderId="0" xfId="0" applyFont="1"/>
    <xf numFmtId="1" fontId="9" fillId="0" borderId="0" xfId="0" applyNumberFormat="1" applyFont="1"/>
    <xf numFmtId="0" fontId="8" fillId="5" borderId="0" xfId="0" applyFont="1" applyFill="1" applyAlignment="1">
      <alignment horizontal="center"/>
    </xf>
    <xf numFmtId="9" fontId="0" fillId="0" borderId="0" xfId="0" applyNumberFormat="1"/>
    <xf numFmtId="169" fontId="10" fillId="0" borderId="0" xfId="0" applyNumberFormat="1" applyFont="1"/>
    <xf numFmtId="1" fontId="10" fillId="0" borderId="0" xfId="0" applyNumberFormat="1" applyFont="1"/>
    <xf numFmtId="0" fontId="0" fillId="2" borderId="5" xfId="0" applyFill="1" applyBorder="1" applyAlignment="1">
      <alignment horizontal="center"/>
    </xf>
    <xf numFmtId="169" fontId="0" fillId="6" borderId="0" xfId="0" applyNumberFormat="1" applyFill="1"/>
    <xf numFmtId="169" fontId="9" fillId="6" borderId="0" xfId="0" applyNumberFormat="1" applyFont="1" applyFill="1"/>
    <xf numFmtId="0" fontId="5" fillId="0" borderId="1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/>
      <protection locked="0"/>
    </xf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7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 wrapText="1"/>
    </xf>
    <xf numFmtId="167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wrapText="1"/>
      <protection locked="0"/>
    </xf>
    <xf numFmtId="49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164" fontId="7" fillId="0" borderId="1" xfId="0" applyNumberFormat="1" applyFont="1" applyBorder="1" applyAlignment="1">
      <alignment horizontal="center" wrapText="1"/>
    </xf>
    <xf numFmtId="167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5" fontId="0" fillId="0" borderId="0" xfId="0" applyNumberFormat="1"/>
    <xf numFmtId="0" fontId="0" fillId="9" borderId="0" xfId="0" applyFill="1"/>
    <xf numFmtId="0" fontId="11" fillId="9" borderId="0" xfId="0" applyFont="1" applyFill="1"/>
    <xf numFmtId="0" fontId="13" fillId="0" borderId="0" xfId="0" applyFont="1"/>
    <xf numFmtId="14" fontId="0" fillId="0" borderId="0" xfId="0" applyNumberFormat="1"/>
    <xf numFmtId="0" fontId="5" fillId="7" borderId="1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49" fontId="14" fillId="11" borderId="9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/>
    </xf>
    <xf numFmtId="167" fontId="16" fillId="0" borderId="1" xfId="0" applyNumberFormat="1" applyFont="1" applyBorder="1" applyAlignment="1">
      <alignment horizontal="center" vertical="center"/>
    </xf>
    <xf numFmtId="0" fontId="17" fillId="0" borderId="0" xfId="0" applyFont="1"/>
    <xf numFmtId="0" fontId="0" fillId="10" borderId="0" xfId="0" applyFill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167" fontId="5" fillId="0" borderId="8" xfId="0" applyNumberFormat="1" applyFont="1" applyBorder="1" applyAlignment="1">
      <alignment horizontal="right" vertical="center"/>
    </xf>
    <xf numFmtId="167" fontId="5" fillId="0" borderId="9" xfId="0" applyNumberFormat="1" applyFont="1" applyBorder="1" applyAlignment="1">
      <alignment horizontal="righ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ont>
        <b/>
        <i val="0"/>
        <color rgb="FFFF0000"/>
      </font>
      <fill>
        <patternFill>
          <bgColor rgb="FFFF7C80"/>
        </patternFill>
      </fill>
    </dxf>
    <dxf>
      <fill>
        <patternFill>
          <bgColor rgb="FFFFC000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7C80"/>
        </patternFill>
      </fill>
    </dxf>
    <dxf>
      <fill>
        <patternFill>
          <bgColor rgb="FFCCFFCC"/>
        </patternFill>
      </fill>
    </dxf>
    <dxf>
      <font>
        <b/>
        <i val="0"/>
        <color rgb="FFFF0000"/>
      </font>
      <fill>
        <patternFill>
          <bgColor rgb="FFFF7C8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colors>
    <mruColors>
      <color rgb="FFFF7C80"/>
      <color rgb="FFCCFFCC"/>
      <color rgb="FFE07E7E"/>
      <color rgb="FFF09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48261EF-8BFA-4408-A9CA-7DA39D4FF2AB}">
    <nsvFilter filterId="{00000000-0001-0000-0000-000000000000}" ref="A2:AF178" tableId="0">
      <columnFilter colId="1">
        <filter colId="1">
          <x:filters>
            <x:filter val="IBDND"/>
            <x:filter val="Rispens"/>
          </x:filters>
        </filter>
      </columnFilter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Michelle WHITE" id="{8C45D48E-8A3D-4CFA-B785-57F662716DD7}" userId="u303837@ceva.com" providerId="PeoplePicker"/>
  <person displayName="Jon GOFF" id="{DCBB9C88-C60E-44A8-9ED3-C3301F68005B}" userId="S::u273176@ceva.com::776840d9-af9c-4558-ba29-20f8a26f6eaf" providerId="AD"/>
  <person displayName="Michelle WHITE" id="{CA2CE405-B496-482B-8E7A-9D49118723A7}" userId="S::u303837@ceva.com::c8d40eda-bcd9-40be-81cb-50390240ad7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8-10T19:25:30.43" personId="{DCBB9C88-C60E-44A8-9ED3-C3301F68005B}" id="{643877DA-DBC0-4420-A0C0-810F2E3A0014}">
    <text xml:space="preserve">@Michelle WHITE </text>
    <mentions>
      <mention mentionpersonId="{8C45D48E-8A3D-4CFA-B785-57F662716DD7}" mentionId="{9D42CE34-C558-449E-B647-53DA24998494}" startIndex="0" length="15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4" dT="2023-03-02T18:34:54.81" personId="{CA2CE405-B496-482B-8E7A-9D49118723A7}" id="{5B8D5683-2CE4-4DEB-9F55-BCD441ED962C}">
    <text>H7 can go +7 as final product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58F0-130A-4014-99B5-F0429D1954DC}">
  <dimension ref="A1:R43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1.83203125" customWidth="1"/>
    <col min="2" max="2" width="20.6640625" customWidth="1"/>
    <col min="3" max="3" width="25.83203125" customWidth="1"/>
    <col min="4" max="4" width="10" bestFit="1" customWidth="1"/>
    <col min="5" max="6" width="28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s="71" t="s">
        <v>4</v>
      </c>
      <c r="B2" s="68">
        <v>45164</v>
      </c>
      <c r="C2" s="68">
        <v>45091</v>
      </c>
      <c r="D2" s="68">
        <v>44819</v>
      </c>
      <c r="E2" t="s">
        <v>5</v>
      </c>
      <c r="F2" t="s">
        <v>6</v>
      </c>
      <c r="G2" s="70" t="s">
        <v>7</v>
      </c>
      <c r="H2" s="69"/>
      <c r="I2" s="69"/>
      <c r="J2" s="69"/>
      <c r="K2" s="69"/>
    </row>
    <row r="3" spans="1:11" x14ac:dyDescent="0.2">
      <c r="A3" s="71" t="s">
        <v>8</v>
      </c>
      <c r="E3" t="s">
        <v>9</v>
      </c>
      <c r="F3" t="s">
        <v>6</v>
      </c>
    </row>
    <row r="4" spans="1:11" x14ac:dyDescent="0.2">
      <c r="A4" s="71" t="s">
        <v>10</v>
      </c>
      <c r="B4" s="68">
        <v>45172</v>
      </c>
      <c r="C4" s="68">
        <v>45056</v>
      </c>
      <c r="D4" s="68">
        <v>44784</v>
      </c>
      <c r="E4" t="s">
        <v>5</v>
      </c>
      <c r="F4" t="s">
        <v>6</v>
      </c>
      <c r="G4" s="69" t="s">
        <v>11</v>
      </c>
      <c r="H4" s="69"/>
      <c r="I4" s="69"/>
      <c r="J4" s="69"/>
      <c r="K4" s="69"/>
    </row>
    <row r="5" spans="1:11" x14ac:dyDescent="0.2">
      <c r="A5" s="71" t="s">
        <v>12</v>
      </c>
      <c r="B5" s="68">
        <v>45158</v>
      </c>
      <c r="C5" s="68">
        <v>45098</v>
      </c>
      <c r="D5" s="68">
        <v>45191</v>
      </c>
      <c r="E5" t="s">
        <v>5</v>
      </c>
      <c r="F5" t="s">
        <v>6</v>
      </c>
    </row>
    <row r="6" spans="1:11" x14ac:dyDescent="0.2">
      <c r="A6" s="71" t="s">
        <v>13</v>
      </c>
      <c r="B6" s="68">
        <v>45178</v>
      </c>
      <c r="C6" s="68">
        <v>44977</v>
      </c>
      <c r="D6" s="68">
        <v>45070</v>
      </c>
      <c r="E6" t="s">
        <v>14</v>
      </c>
      <c r="F6" t="s">
        <v>6</v>
      </c>
    </row>
    <row r="8" spans="1:11" hidden="1" x14ac:dyDescent="0.2">
      <c r="A8" t="s">
        <v>15</v>
      </c>
      <c r="E8" t="s">
        <v>16</v>
      </c>
    </row>
    <row r="13" spans="1:11" x14ac:dyDescent="0.2">
      <c r="A13" s="88" t="s">
        <v>17</v>
      </c>
      <c r="B13" s="88" t="s">
        <v>1</v>
      </c>
      <c r="C13" s="88" t="s">
        <v>18</v>
      </c>
      <c r="E13" t="s">
        <v>19</v>
      </c>
    </row>
    <row r="14" spans="1:11" x14ac:dyDescent="0.2">
      <c r="A14" t="s">
        <v>20</v>
      </c>
      <c r="B14" s="68">
        <v>45738</v>
      </c>
      <c r="C14" s="68">
        <f>B14-30</f>
        <v>45708</v>
      </c>
      <c r="E14" t="s">
        <v>21</v>
      </c>
    </row>
    <row r="15" spans="1:11" x14ac:dyDescent="0.2">
      <c r="A15" t="s">
        <v>22</v>
      </c>
      <c r="B15" s="68">
        <v>45787</v>
      </c>
      <c r="C15" s="68">
        <f t="shared" ref="C15:C16" si="0">B15-30</f>
        <v>45757</v>
      </c>
    </row>
    <row r="16" spans="1:11" x14ac:dyDescent="0.2">
      <c r="B16" s="68">
        <v>45710</v>
      </c>
      <c r="C16" s="68">
        <f t="shared" si="0"/>
        <v>45680</v>
      </c>
      <c r="D16" s="68"/>
    </row>
    <row r="17" spans="2:18" x14ac:dyDescent="0.2">
      <c r="B17" s="68"/>
      <c r="C17" s="68"/>
      <c r="D17" s="68"/>
    </row>
    <row r="18" spans="2:18" x14ac:dyDescent="0.2">
      <c r="C18" s="68"/>
      <c r="D18" s="68"/>
    </row>
    <row r="19" spans="2:18" x14ac:dyDescent="0.2">
      <c r="B19" s="68"/>
      <c r="C19" s="68"/>
    </row>
    <row r="20" spans="2:18" x14ac:dyDescent="0.2">
      <c r="B20" s="68"/>
      <c r="C20" s="68"/>
    </row>
    <row r="21" spans="2:18" x14ac:dyDescent="0.2">
      <c r="B21" s="72"/>
      <c r="C21" s="68"/>
    </row>
    <row r="22" spans="2:18" x14ac:dyDescent="0.2">
      <c r="B22" s="68"/>
      <c r="C22" s="68"/>
    </row>
    <row r="23" spans="2:18" x14ac:dyDescent="0.2">
      <c r="B23" s="68"/>
      <c r="C23" s="68"/>
    </row>
    <row r="24" spans="2:18" x14ac:dyDescent="0.2">
      <c r="B24" s="68"/>
      <c r="C24" s="68"/>
      <c r="G24" s="89" t="s">
        <v>23</v>
      </c>
      <c r="H24" s="89"/>
      <c r="I24" s="89"/>
      <c r="J24" s="89"/>
      <c r="K24" s="89"/>
      <c r="L24" s="89"/>
    </row>
    <row r="25" spans="2:18" x14ac:dyDescent="0.2">
      <c r="B25" s="68"/>
      <c r="C25" s="68"/>
    </row>
    <row r="32" spans="2:18" x14ac:dyDescent="0.2">
      <c r="G32" s="74"/>
      <c r="H32" s="75"/>
      <c r="I32" s="76"/>
      <c r="J32" s="76"/>
      <c r="K32" s="77"/>
      <c r="N32" s="74" t="s">
        <v>24</v>
      </c>
      <c r="O32" s="84"/>
      <c r="P32" s="76"/>
      <c r="Q32" s="76"/>
      <c r="R32" s="77">
        <v>728</v>
      </c>
    </row>
    <row r="33" spans="7:18" x14ac:dyDescent="0.2">
      <c r="G33" s="74"/>
      <c r="H33" s="78"/>
      <c r="I33" s="76"/>
      <c r="J33" s="76"/>
      <c r="K33" s="77"/>
      <c r="N33" s="74" t="s">
        <v>24</v>
      </c>
      <c r="O33" s="84"/>
      <c r="P33" s="76"/>
      <c r="Q33" s="76"/>
      <c r="R33" s="77">
        <v>728</v>
      </c>
    </row>
    <row r="34" spans="7:18" x14ac:dyDescent="0.2">
      <c r="G34" s="74"/>
      <c r="H34" s="78"/>
      <c r="I34" s="76"/>
      <c r="J34" s="76"/>
      <c r="K34" s="77"/>
      <c r="N34" s="74" t="s">
        <v>24</v>
      </c>
      <c r="O34" s="84"/>
      <c r="P34" s="76"/>
      <c r="Q34" s="76"/>
      <c r="R34" s="77">
        <v>728</v>
      </c>
    </row>
    <row r="35" spans="7:18" x14ac:dyDescent="0.2">
      <c r="G35" s="74"/>
      <c r="H35" s="74"/>
      <c r="I35" s="76"/>
      <c r="J35" s="76"/>
      <c r="K35" s="77"/>
      <c r="N35" s="74" t="s">
        <v>24</v>
      </c>
      <c r="O35" s="74" t="s">
        <v>25</v>
      </c>
      <c r="P35" s="76" t="s">
        <v>26</v>
      </c>
      <c r="Q35" s="76"/>
      <c r="R35" s="77" t="s">
        <v>27</v>
      </c>
    </row>
    <row r="36" spans="7:18" x14ac:dyDescent="0.2">
      <c r="G36" s="74"/>
      <c r="H36" s="74"/>
      <c r="I36" s="76"/>
      <c r="J36" s="79"/>
      <c r="K36" s="80"/>
      <c r="N36" s="74" t="s">
        <v>25</v>
      </c>
      <c r="O36" s="79"/>
      <c r="P36" s="76"/>
      <c r="Q36" s="79"/>
      <c r="R36" s="77">
        <v>658</v>
      </c>
    </row>
    <row r="39" spans="7:18" x14ac:dyDescent="0.2">
      <c r="G39" s="74"/>
      <c r="H39" s="81"/>
      <c r="I39" s="82"/>
      <c r="J39" s="82"/>
      <c r="K39" s="83"/>
      <c r="N39" s="85" t="s">
        <v>25</v>
      </c>
      <c r="O39" s="82"/>
      <c r="P39" s="82"/>
      <c r="Q39" s="82"/>
      <c r="R39" s="83">
        <v>658</v>
      </c>
    </row>
    <row r="40" spans="7:18" x14ac:dyDescent="0.2">
      <c r="G40" s="74"/>
      <c r="H40" s="81"/>
      <c r="I40" s="82"/>
      <c r="J40" s="82"/>
      <c r="K40" s="83"/>
      <c r="N40" s="85" t="s">
        <v>25</v>
      </c>
      <c r="O40" s="82"/>
      <c r="P40" s="82"/>
      <c r="Q40" s="82"/>
      <c r="R40" s="83">
        <v>658</v>
      </c>
    </row>
    <row r="41" spans="7:18" x14ac:dyDescent="0.2">
      <c r="G41" s="74"/>
      <c r="H41" s="81"/>
      <c r="I41" s="82"/>
      <c r="J41" s="82"/>
      <c r="K41" s="83"/>
      <c r="N41" s="85" t="s">
        <v>25</v>
      </c>
      <c r="O41" s="82"/>
      <c r="P41" s="82"/>
      <c r="Q41" s="82"/>
      <c r="R41" s="83">
        <v>658</v>
      </c>
    </row>
    <row r="42" spans="7:18" x14ac:dyDescent="0.2">
      <c r="G42" s="74"/>
      <c r="H42" s="82"/>
      <c r="I42" s="82"/>
      <c r="J42" s="82"/>
      <c r="K42" s="83"/>
      <c r="N42" s="85" t="s">
        <v>25</v>
      </c>
      <c r="O42" s="82"/>
      <c r="P42" s="82"/>
      <c r="Q42" s="82"/>
      <c r="R42" s="83">
        <v>658</v>
      </c>
    </row>
    <row r="43" spans="7:18" x14ac:dyDescent="0.2">
      <c r="G43" s="74"/>
      <c r="H43" s="82"/>
      <c r="I43" s="81"/>
      <c r="J43" s="82"/>
      <c r="K43" s="83"/>
      <c r="N43" s="85" t="s">
        <v>25</v>
      </c>
      <c r="O43" s="86" t="s">
        <v>28</v>
      </c>
      <c r="P43" s="82" t="s">
        <v>29</v>
      </c>
      <c r="Q43" s="82"/>
      <c r="R43" s="83" t="s">
        <v>30</v>
      </c>
    </row>
  </sheetData>
  <mergeCells count="1">
    <mergeCell ref="G24:L24"/>
  </mergeCells>
  <phoneticPr fontId="4" type="noConversion"/>
  <pageMargins left="0.7" right="0.7" top="0.75" bottom="0.75" header="0.3" footer="0.3"/>
  <pageSetup fitToWidth="0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92D050"/>
    <pageSetUpPr fitToPage="1"/>
  </sheetPr>
  <dimension ref="A1:AH178"/>
  <sheetViews>
    <sheetView tabSelected="1" zoomScaleNormal="100" workbookViewId="0">
      <pane ySplit="2" topLeftCell="A3" activePane="bottomLeft" state="frozen"/>
      <selection activeCell="O1" sqref="O1"/>
      <selection pane="bottomLeft" sqref="A1:A1048576"/>
    </sheetView>
  </sheetViews>
  <sheetFormatPr baseColWidth="10" defaultColWidth="9.1640625" defaultRowHeight="15.75" customHeight="1" x14ac:dyDescent="0.2"/>
  <cols>
    <col min="1" max="1" width="15.5" style="28" customWidth="1"/>
    <col min="2" max="2" width="9.1640625" style="28" customWidth="1"/>
    <col min="3" max="4" width="15.6640625" style="29" customWidth="1"/>
    <col min="5" max="6" width="9.1640625" style="28" customWidth="1"/>
    <col min="7" max="7" width="7.6640625" style="28" customWidth="1"/>
    <col min="8" max="8" width="9.6640625" style="30" customWidth="1"/>
    <col min="9" max="9" width="16.83203125" style="28" customWidth="1"/>
    <col min="10" max="10" width="9.5" style="28" customWidth="1"/>
    <col min="11" max="11" width="15.6640625" style="28" customWidth="1"/>
    <col min="12" max="12" width="13.5" style="28" customWidth="1"/>
    <col min="13" max="13" width="8.5" style="28" hidden="1" customWidth="1"/>
    <col min="14" max="14" width="7.5" style="28" customWidth="1"/>
    <col min="15" max="15" width="31" style="33" customWidth="1"/>
    <col min="16" max="16" width="8.1640625" style="28" customWidth="1"/>
    <col min="17" max="17" width="7.5" style="28" customWidth="1"/>
    <col min="18" max="18" width="7.1640625" style="28" customWidth="1"/>
    <col min="19" max="19" width="7" style="28" customWidth="1"/>
    <col min="20" max="20" width="7.33203125" style="28" customWidth="1"/>
    <col min="21" max="21" width="15.5" style="28" customWidth="1"/>
    <col min="22" max="22" width="14.6640625" style="28" customWidth="1"/>
    <col min="23" max="23" width="10.1640625" style="28" customWidth="1"/>
    <col min="24" max="24" width="6.83203125" style="28" customWidth="1"/>
    <col min="25" max="25" width="8.33203125" style="28" customWidth="1"/>
    <col min="26" max="26" width="11" style="28" customWidth="1"/>
    <col min="27" max="27" width="12.5" style="28" customWidth="1"/>
    <col min="28" max="28" width="14.83203125" style="28" customWidth="1"/>
    <col min="29" max="30" width="9.1640625" style="28" customWidth="1"/>
    <col min="31" max="31" width="12.33203125" style="28" customWidth="1"/>
    <col min="32" max="32" width="9.1640625" style="28" customWidth="1"/>
    <col min="33" max="16384" width="9.1640625" style="28"/>
  </cols>
  <sheetData>
    <row r="1" spans="1:34" ht="42.75" customHeight="1" x14ac:dyDescent="0.2">
      <c r="A1" s="66">
        <f ca="1">TODAY()</f>
        <v>45770</v>
      </c>
      <c r="B1" s="91" t="s">
        <v>31</v>
      </c>
      <c r="C1" s="92"/>
      <c r="D1" s="65" t="s">
        <v>32</v>
      </c>
      <c r="E1" s="93" t="s">
        <v>33</v>
      </c>
      <c r="F1" s="94"/>
      <c r="G1" s="67">
        <v>212</v>
      </c>
      <c r="P1" s="90" t="s">
        <v>34</v>
      </c>
      <c r="Q1" s="90"/>
      <c r="R1" s="90"/>
      <c r="S1" s="90"/>
      <c r="T1" s="90"/>
      <c r="U1" s="90"/>
      <c r="V1" s="32" t="s">
        <v>35</v>
      </c>
      <c r="W1" s="90" t="s">
        <v>36</v>
      </c>
      <c r="X1" s="90"/>
      <c r="Y1" s="31" t="s">
        <v>37</v>
      </c>
      <c r="Z1" s="31" t="s">
        <v>37</v>
      </c>
      <c r="AA1" s="31" t="s">
        <v>37</v>
      </c>
    </row>
    <row r="2" spans="1:34" s="39" customFormat="1" ht="69" customHeight="1" x14ac:dyDescent="0.2">
      <c r="A2" s="34" t="s">
        <v>38</v>
      </c>
      <c r="B2" s="35" t="s">
        <v>39</v>
      </c>
      <c r="C2" s="36" t="s">
        <v>40</v>
      </c>
      <c r="D2" s="36" t="s">
        <v>41</v>
      </c>
      <c r="E2" s="35" t="s">
        <v>42</v>
      </c>
      <c r="F2" s="35" t="s">
        <v>43</v>
      </c>
      <c r="G2" s="35" t="s">
        <v>44</v>
      </c>
      <c r="H2" s="37" t="s">
        <v>45</v>
      </c>
      <c r="I2" s="35" t="s">
        <v>46</v>
      </c>
      <c r="J2" s="35" t="s">
        <v>47</v>
      </c>
      <c r="K2" s="35" t="s">
        <v>48</v>
      </c>
      <c r="L2" s="35" t="s">
        <v>49</v>
      </c>
      <c r="M2" s="35" t="s">
        <v>50</v>
      </c>
      <c r="N2" s="35" t="s">
        <v>51</v>
      </c>
      <c r="O2" s="35" t="s">
        <v>52</v>
      </c>
      <c r="P2" s="35" t="s">
        <v>53</v>
      </c>
      <c r="Q2" s="35" t="s">
        <v>54</v>
      </c>
      <c r="R2" s="35" t="s">
        <v>55</v>
      </c>
      <c r="S2" s="35" t="s">
        <v>56</v>
      </c>
      <c r="T2" s="35" t="s">
        <v>57</v>
      </c>
      <c r="U2" s="35" t="s">
        <v>58</v>
      </c>
      <c r="V2" s="35" t="s">
        <v>59</v>
      </c>
      <c r="W2" s="35" t="s">
        <v>60</v>
      </c>
      <c r="X2" s="35" t="s">
        <v>61</v>
      </c>
      <c r="Y2" s="35" t="s">
        <v>62</v>
      </c>
      <c r="Z2" s="35" t="s">
        <v>63</v>
      </c>
      <c r="AA2" s="35" t="s">
        <v>64</v>
      </c>
      <c r="AB2" s="35" t="s">
        <v>65</v>
      </c>
      <c r="AC2" s="35" t="s">
        <v>66</v>
      </c>
      <c r="AD2" s="35" t="s">
        <v>67</v>
      </c>
      <c r="AE2" s="35" t="s">
        <v>68</v>
      </c>
      <c r="AF2" s="38" t="s">
        <v>69</v>
      </c>
    </row>
    <row r="3" spans="1:34" ht="15.75" customHeight="1" x14ac:dyDescent="0.2">
      <c r="A3" s="47" t="s">
        <v>70</v>
      </c>
      <c r="B3" s="28" t="s">
        <v>167</v>
      </c>
      <c r="C3" s="45">
        <v>39304</v>
      </c>
      <c r="D3" s="45"/>
      <c r="E3" s="48" t="s">
        <v>71</v>
      </c>
      <c r="F3" s="48" t="s">
        <v>72</v>
      </c>
      <c r="G3" s="28">
        <v>6.0000000000000001E-3</v>
      </c>
      <c r="H3" s="49">
        <v>643</v>
      </c>
      <c r="I3" s="28" t="s">
        <v>73</v>
      </c>
      <c r="L3" s="28" t="s">
        <v>74</v>
      </c>
      <c r="N3" s="28" t="s">
        <v>75</v>
      </c>
      <c r="P3" s="28">
        <v>2075</v>
      </c>
      <c r="U3" s="40">
        <f t="shared" ref="U3:U34" si="0">AVERAGE(P3:T3)*4000</f>
        <v>8300000</v>
      </c>
      <c r="V3" s="41">
        <f>AE3/2400</f>
        <v>0.49415740740740743</v>
      </c>
      <c r="W3" s="48">
        <v>2075</v>
      </c>
      <c r="X3" s="48"/>
      <c r="AB3" s="42">
        <v>750000000</v>
      </c>
      <c r="AC3" s="28">
        <v>4</v>
      </c>
      <c r="AD3" s="28">
        <v>2700</v>
      </c>
      <c r="AE3" s="43">
        <f t="shared" ref="AE3:AE34" si="1">(H3*U3)/(G3*AB3)</f>
        <v>1185.9777777777779</v>
      </c>
      <c r="AF3" s="43">
        <f t="shared" ref="AF3:AF34" si="2">AE3*AC3</f>
        <v>4743.9111111111115</v>
      </c>
      <c r="AH3" s="28" t="s">
        <v>76</v>
      </c>
    </row>
    <row r="4" spans="1:34" ht="15.75" customHeight="1" x14ac:dyDescent="0.2">
      <c r="A4" s="47" t="s">
        <v>170</v>
      </c>
      <c r="B4" s="28" t="s">
        <v>167</v>
      </c>
      <c r="C4" s="45">
        <v>43423</v>
      </c>
      <c r="D4" s="45"/>
      <c r="E4" s="48" t="s">
        <v>77</v>
      </c>
      <c r="F4" s="48" t="s">
        <v>72</v>
      </c>
      <c r="G4" s="28">
        <v>6.0000000000000001E-3</v>
      </c>
      <c r="H4" s="49">
        <v>34</v>
      </c>
      <c r="I4" s="28" t="s">
        <v>78</v>
      </c>
      <c r="L4" s="28" t="s">
        <v>74</v>
      </c>
      <c r="N4" s="28" t="s">
        <v>75</v>
      </c>
      <c r="P4" s="28">
        <v>3320</v>
      </c>
      <c r="U4" s="40">
        <f t="shared" si="0"/>
        <v>13280000</v>
      </c>
      <c r="V4" s="41">
        <f>AE4/2400</f>
        <v>4.1807407407407404E-2</v>
      </c>
      <c r="W4" s="48">
        <v>3320</v>
      </c>
      <c r="X4" s="48"/>
      <c r="AB4" s="42">
        <v>750000000</v>
      </c>
      <c r="AC4" s="28">
        <v>4</v>
      </c>
      <c r="AD4" s="28">
        <v>2700</v>
      </c>
      <c r="AE4" s="43">
        <f t="shared" si="1"/>
        <v>100.33777777777777</v>
      </c>
      <c r="AF4" s="43">
        <f t="shared" si="2"/>
        <v>401.35111111111109</v>
      </c>
      <c r="AH4" s="28" t="s">
        <v>79</v>
      </c>
    </row>
    <row r="5" spans="1:34" ht="15.75" customHeight="1" x14ac:dyDescent="0.2">
      <c r="A5" s="47" t="s">
        <v>171</v>
      </c>
      <c r="B5" s="28" t="s">
        <v>167</v>
      </c>
      <c r="C5" s="45">
        <v>43425</v>
      </c>
      <c r="D5" s="45"/>
      <c r="E5" s="48" t="s">
        <v>80</v>
      </c>
      <c r="F5" s="48" t="s">
        <v>72</v>
      </c>
      <c r="G5" s="28">
        <v>6.0000000000000001E-3</v>
      </c>
      <c r="H5" s="49">
        <v>4</v>
      </c>
      <c r="I5" s="28" t="s">
        <v>78</v>
      </c>
      <c r="L5" s="28" t="s">
        <v>74</v>
      </c>
      <c r="N5" s="28" t="s">
        <v>75</v>
      </c>
      <c r="P5" s="28">
        <v>5813</v>
      </c>
      <c r="U5" s="40">
        <f t="shared" si="0"/>
        <v>23252000</v>
      </c>
      <c r="V5" s="41">
        <f>AE5/2400</f>
        <v>8.6118518518518514E-3</v>
      </c>
      <c r="W5" s="48">
        <v>5813</v>
      </c>
      <c r="X5" s="48"/>
      <c r="AB5" s="42">
        <v>750000000</v>
      </c>
      <c r="AC5" s="28">
        <v>4</v>
      </c>
      <c r="AD5" s="28">
        <v>2700</v>
      </c>
      <c r="AE5" s="43">
        <f t="shared" si="1"/>
        <v>20.668444444444443</v>
      </c>
      <c r="AF5" s="43">
        <f t="shared" si="2"/>
        <v>82.673777777777772</v>
      </c>
      <c r="AH5" s="28" t="s">
        <v>81</v>
      </c>
    </row>
    <row r="6" spans="1:34" ht="15.75" customHeight="1" x14ac:dyDescent="0.2">
      <c r="A6" s="47">
        <v>14050024</v>
      </c>
      <c r="B6" s="28" t="s">
        <v>167</v>
      </c>
      <c r="C6" s="45">
        <v>43601</v>
      </c>
      <c r="D6" s="45">
        <f>C6+$D$1</f>
        <v>43966</v>
      </c>
      <c r="E6" s="48" t="s">
        <v>82</v>
      </c>
      <c r="F6" s="48" t="s">
        <v>72</v>
      </c>
      <c r="G6" s="28">
        <v>6.0000000000000001E-3</v>
      </c>
      <c r="H6" s="49">
        <v>0</v>
      </c>
      <c r="I6" s="28" t="s">
        <v>78</v>
      </c>
      <c r="J6" s="28">
        <f ca="1">D6-$A$1</f>
        <v>-1804</v>
      </c>
      <c r="K6" s="28" t="str" cm="1">
        <f t="array" aca="1" ref="K6" ca="1">_xlfn.IFS(J6&lt;0,"Expired",J6&lt;=$G$1,"Expiring Soon",J6&lt;$D$1,"On Time")</f>
        <v>Expired</v>
      </c>
      <c r="L6" s="28" t="s">
        <v>74</v>
      </c>
      <c r="N6" s="28" t="s">
        <v>75</v>
      </c>
      <c r="P6" s="28">
        <v>5040</v>
      </c>
      <c r="Q6" s="28">
        <v>5520</v>
      </c>
      <c r="U6" s="40">
        <f t="shared" si="0"/>
        <v>21120000</v>
      </c>
      <c r="V6" s="41">
        <f>AE6/2400</f>
        <v>0</v>
      </c>
      <c r="W6" s="48">
        <v>5040</v>
      </c>
      <c r="X6" s="48">
        <v>5520</v>
      </c>
      <c r="AB6" s="42">
        <v>750000000</v>
      </c>
      <c r="AC6" s="28">
        <v>4</v>
      </c>
      <c r="AD6" s="28">
        <v>2700</v>
      </c>
      <c r="AE6" s="43">
        <f t="shared" si="1"/>
        <v>0</v>
      </c>
      <c r="AF6" s="43">
        <f t="shared" si="2"/>
        <v>0</v>
      </c>
    </row>
    <row r="7" spans="1:34" ht="15.75" customHeight="1" x14ac:dyDescent="0.2">
      <c r="A7" s="47">
        <v>14050026</v>
      </c>
      <c r="B7" s="28" t="s">
        <v>167</v>
      </c>
      <c r="C7" s="45">
        <v>44580</v>
      </c>
      <c r="D7" s="45">
        <f>C7+$D$1</f>
        <v>44945</v>
      </c>
      <c r="E7" s="48" t="s">
        <v>82</v>
      </c>
      <c r="F7" s="48" t="s">
        <v>72</v>
      </c>
      <c r="G7" s="28">
        <v>6.0000000000000001E-3</v>
      </c>
      <c r="H7" s="49">
        <v>0</v>
      </c>
      <c r="I7" s="28" t="s">
        <v>78</v>
      </c>
      <c r="J7" s="28">
        <f ca="1">D7-$A$1</f>
        <v>-825</v>
      </c>
      <c r="L7" s="28" t="s">
        <v>74</v>
      </c>
      <c r="N7" s="28" t="s">
        <v>75</v>
      </c>
      <c r="P7" s="28">
        <v>6827</v>
      </c>
      <c r="Q7" s="28">
        <v>7333</v>
      </c>
      <c r="U7" s="40">
        <f t="shared" si="0"/>
        <v>28320000</v>
      </c>
      <c r="V7" s="41">
        <f>AE7/2400</f>
        <v>0</v>
      </c>
      <c r="W7" s="48">
        <v>6827</v>
      </c>
      <c r="X7" s="48">
        <v>7333</v>
      </c>
      <c r="AB7" s="42">
        <v>750000000</v>
      </c>
      <c r="AC7" s="28">
        <v>4</v>
      </c>
      <c r="AD7" s="28">
        <v>2700</v>
      </c>
      <c r="AE7" s="43">
        <f t="shared" si="1"/>
        <v>0</v>
      </c>
      <c r="AF7" s="43">
        <f t="shared" si="2"/>
        <v>0</v>
      </c>
    </row>
    <row r="8" spans="1:34" ht="15.75" customHeight="1" x14ac:dyDescent="0.2">
      <c r="A8" s="47">
        <v>14050027</v>
      </c>
      <c r="B8" s="28" t="s">
        <v>167</v>
      </c>
      <c r="C8" s="45">
        <v>44705</v>
      </c>
      <c r="D8" s="45">
        <f>C8+$D$1</f>
        <v>45070</v>
      </c>
      <c r="E8" s="48" t="s">
        <v>82</v>
      </c>
      <c r="F8" s="48" t="s">
        <v>72</v>
      </c>
      <c r="G8" s="28">
        <v>6.0000000000000001E-3</v>
      </c>
      <c r="H8" s="49">
        <v>0</v>
      </c>
      <c r="I8" s="28" t="s">
        <v>78</v>
      </c>
      <c r="J8" s="28">
        <f ca="1">D8-$A$1</f>
        <v>-700</v>
      </c>
      <c r="K8" s="28" t="str" cm="1">
        <f t="array" aca="1" ref="K8" ca="1">_xlfn.IFS(J8&lt;0,"Expired",J8&lt;=$G$1,"Expiring Soon",J8&lt;$D$1,"On Time")</f>
        <v>Expired</v>
      </c>
      <c r="L8" s="28" t="s">
        <v>74</v>
      </c>
      <c r="N8" s="28" t="s">
        <v>75</v>
      </c>
      <c r="O8" s="33" t="s">
        <v>83</v>
      </c>
      <c r="P8" s="28">
        <v>6933</v>
      </c>
      <c r="Q8" s="28">
        <v>6107</v>
      </c>
      <c r="U8" s="40">
        <f t="shared" si="0"/>
        <v>26080000</v>
      </c>
      <c r="V8" s="41">
        <f>AE8/2700</f>
        <v>0</v>
      </c>
      <c r="W8" s="28">
        <v>6320</v>
      </c>
      <c r="X8" s="28">
        <v>5787</v>
      </c>
      <c r="Y8" s="28">
        <v>6933</v>
      </c>
      <c r="Z8" s="28">
        <v>6107</v>
      </c>
      <c r="AB8" s="42">
        <v>750000000</v>
      </c>
      <c r="AC8" s="28">
        <v>4</v>
      </c>
      <c r="AD8" s="28">
        <v>2700</v>
      </c>
      <c r="AE8" s="43">
        <f t="shared" si="1"/>
        <v>0</v>
      </c>
      <c r="AF8" s="43">
        <f t="shared" si="2"/>
        <v>0</v>
      </c>
    </row>
    <row r="9" spans="1:34" ht="15.75" customHeight="1" x14ac:dyDescent="0.2">
      <c r="A9" s="47" t="s">
        <v>172</v>
      </c>
      <c r="B9" s="28" t="s">
        <v>167</v>
      </c>
      <c r="C9" s="45">
        <v>44708</v>
      </c>
      <c r="D9" s="45">
        <f>C9+$D$1</f>
        <v>45073</v>
      </c>
      <c r="E9" s="48" t="s">
        <v>82</v>
      </c>
      <c r="F9" s="48" t="s">
        <v>72</v>
      </c>
      <c r="G9" s="28">
        <v>6.0000000000000001E-3</v>
      </c>
      <c r="H9" s="49">
        <v>7289</v>
      </c>
      <c r="I9" s="28" t="s">
        <v>78</v>
      </c>
      <c r="J9" s="28">
        <f ca="1">D9-$A$1</f>
        <v>-697</v>
      </c>
      <c r="K9" s="28" t="str" cm="1">
        <f t="array" aca="1" ref="K9" ca="1">_xlfn.IFS(J9&lt;0,"Expired",J9&lt;=$G$1,"Expiring Soon",J9&lt;$D$1,"On Time")</f>
        <v>Expired</v>
      </c>
      <c r="L9" s="28" t="s">
        <v>74</v>
      </c>
      <c r="N9" s="28" t="s">
        <v>75</v>
      </c>
      <c r="O9" s="33" t="s">
        <v>84</v>
      </c>
      <c r="P9" s="28">
        <v>5253</v>
      </c>
      <c r="Q9" s="28">
        <v>5840</v>
      </c>
      <c r="R9" s="28">
        <v>5547</v>
      </c>
      <c r="U9" s="40">
        <f t="shared" si="0"/>
        <v>22186666.666666668</v>
      </c>
      <c r="V9" s="41">
        <f>AE9/2700</f>
        <v>13.310173936899863</v>
      </c>
      <c r="W9" s="28">
        <v>5253</v>
      </c>
      <c r="X9" s="28">
        <v>5840</v>
      </c>
      <c r="Y9" s="28">
        <v>5547</v>
      </c>
      <c r="AB9" s="42">
        <v>750000000</v>
      </c>
      <c r="AC9" s="28">
        <v>4</v>
      </c>
      <c r="AD9" s="28">
        <v>2700</v>
      </c>
      <c r="AE9" s="43">
        <f t="shared" si="1"/>
        <v>35937.469629629632</v>
      </c>
      <c r="AF9" s="43">
        <f t="shared" si="2"/>
        <v>143749.87851851853</v>
      </c>
    </row>
    <row r="10" spans="1:34" ht="15.75" customHeight="1" x14ac:dyDescent="0.2">
      <c r="A10" s="47" t="s">
        <v>85</v>
      </c>
      <c r="B10" s="28" t="s">
        <v>169</v>
      </c>
      <c r="C10" s="45">
        <v>42503</v>
      </c>
      <c r="D10" s="45"/>
      <c r="E10" s="28" t="s">
        <v>86</v>
      </c>
      <c r="F10" s="28" t="s">
        <v>87</v>
      </c>
      <c r="G10" s="28">
        <v>6.0000000000000001E-3</v>
      </c>
      <c r="H10" s="49">
        <v>1153</v>
      </c>
      <c r="I10" s="28" t="s">
        <v>73</v>
      </c>
      <c r="L10" s="28" t="s">
        <v>74</v>
      </c>
      <c r="N10" s="28" t="s">
        <v>75</v>
      </c>
      <c r="P10" s="28">
        <v>1360</v>
      </c>
      <c r="U10" s="40">
        <f t="shared" si="0"/>
        <v>5440000</v>
      </c>
      <c r="V10" s="41">
        <f>AE10/2400</f>
        <v>0.58077037037037038</v>
      </c>
      <c r="W10" s="48">
        <v>1360</v>
      </c>
      <c r="X10" s="48"/>
      <c r="AB10" s="42">
        <v>750000000</v>
      </c>
      <c r="AC10" s="28">
        <v>4</v>
      </c>
      <c r="AD10" s="28">
        <v>2700</v>
      </c>
      <c r="AE10" s="43">
        <f t="shared" si="1"/>
        <v>1393.848888888889</v>
      </c>
      <c r="AF10" s="43">
        <f t="shared" si="2"/>
        <v>5575.3955555555558</v>
      </c>
    </row>
    <row r="11" spans="1:34" ht="28.5" customHeight="1" x14ac:dyDescent="0.2">
      <c r="A11" s="47" t="s">
        <v>180</v>
      </c>
      <c r="B11" s="28" t="s">
        <v>169</v>
      </c>
      <c r="C11" s="45">
        <v>43535</v>
      </c>
      <c r="D11" s="45"/>
      <c r="E11" s="28" t="s">
        <v>77</v>
      </c>
      <c r="F11" s="28" t="s">
        <v>87</v>
      </c>
      <c r="G11" s="28">
        <v>6.0000000000000001E-3</v>
      </c>
      <c r="H11" s="49">
        <v>163</v>
      </c>
      <c r="I11" s="28" t="s">
        <v>78</v>
      </c>
      <c r="L11" s="28" t="s">
        <v>74</v>
      </c>
      <c r="N11" s="28" t="s">
        <v>75</v>
      </c>
      <c r="P11" s="28">
        <v>4027</v>
      </c>
      <c r="U11" s="40">
        <f t="shared" si="0"/>
        <v>16108000</v>
      </c>
      <c r="V11" s="41">
        <f>AE11/2400</f>
        <v>0.24311148148148148</v>
      </c>
      <c r="W11" s="48">
        <v>4027</v>
      </c>
      <c r="X11" s="48"/>
      <c r="AB11" s="42">
        <v>750000000</v>
      </c>
      <c r="AC11" s="28">
        <v>4</v>
      </c>
      <c r="AD11" s="28">
        <v>2700</v>
      </c>
      <c r="AE11" s="43">
        <f t="shared" si="1"/>
        <v>583.46755555555558</v>
      </c>
      <c r="AF11" s="43">
        <f t="shared" si="2"/>
        <v>2333.8702222222223</v>
      </c>
    </row>
    <row r="12" spans="1:34" ht="15.75" customHeight="1" x14ac:dyDescent="0.2">
      <c r="A12" s="47" t="s">
        <v>181</v>
      </c>
      <c r="B12" s="28" t="s">
        <v>169</v>
      </c>
      <c r="C12" s="45">
        <v>43537</v>
      </c>
      <c r="D12" s="45"/>
      <c r="E12" s="28" t="s">
        <v>80</v>
      </c>
      <c r="F12" s="28" t="s">
        <v>87</v>
      </c>
      <c r="G12" s="28">
        <v>6.0000000000000001E-3</v>
      </c>
      <c r="H12" s="49">
        <v>2667</v>
      </c>
      <c r="I12" s="28" t="s">
        <v>78</v>
      </c>
      <c r="L12" s="28" t="s">
        <v>74</v>
      </c>
      <c r="N12" s="28" t="s">
        <v>75</v>
      </c>
      <c r="P12" s="28">
        <v>3600</v>
      </c>
      <c r="U12" s="40">
        <f t="shared" si="0"/>
        <v>14400000</v>
      </c>
      <c r="V12" s="41">
        <f>AE12/2400</f>
        <v>3.556</v>
      </c>
      <c r="W12" s="48">
        <v>3600</v>
      </c>
      <c r="X12" s="48"/>
      <c r="AB12" s="42">
        <v>750000000</v>
      </c>
      <c r="AC12" s="28">
        <v>4</v>
      </c>
      <c r="AD12" s="28">
        <v>2700</v>
      </c>
      <c r="AE12" s="43">
        <f t="shared" si="1"/>
        <v>8534.4</v>
      </c>
      <c r="AF12" s="43">
        <f t="shared" si="2"/>
        <v>34137.599999999999</v>
      </c>
    </row>
    <row r="13" spans="1:34" ht="15.75" customHeight="1" x14ac:dyDescent="0.2">
      <c r="A13" s="47" t="s">
        <v>182</v>
      </c>
      <c r="B13" s="28" t="s">
        <v>169</v>
      </c>
      <c r="C13" s="45">
        <v>43539</v>
      </c>
      <c r="D13" s="45"/>
      <c r="E13" s="28" t="s">
        <v>82</v>
      </c>
      <c r="F13" s="28" t="s">
        <v>87</v>
      </c>
      <c r="G13" s="28">
        <v>6.0000000000000001E-3</v>
      </c>
      <c r="H13" s="49">
        <v>1439</v>
      </c>
      <c r="I13" s="28" t="s">
        <v>78</v>
      </c>
      <c r="L13" s="28" t="s">
        <v>74</v>
      </c>
      <c r="N13" s="28" t="s">
        <v>75</v>
      </c>
      <c r="P13" s="28">
        <v>7227</v>
      </c>
      <c r="Q13" s="28">
        <v>7307</v>
      </c>
      <c r="U13" s="40">
        <f t="shared" si="0"/>
        <v>29068000</v>
      </c>
      <c r="V13" s="41">
        <f>AE13/2400</f>
        <v>3.8730418518518519</v>
      </c>
      <c r="W13" s="48">
        <v>7227</v>
      </c>
      <c r="X13" s="48">
        <v>7307</v>
      </c>
      <c r="AB13" s="42">
        <v>750000000</v>
      </c>
      <c r="AC13" s="28">
        <v>4</v>
      </c>
      <c r="AD13" s="28">
        <v>2700</v>
      </c>
      <c r="AE13" s="43">
        <f t="shared" si="1"/>
        <v>9295.300444444445</v>
      </c>
      <c r="AF13" s="43">
        <f t="shared" si="2"/>
        <v>37181.20177777778</v>
      </c>
    </row>
    <row r="14" spans="1:34" ht="33" customHeight="1" x14ac:dyDescent="0.2">
      <c r="A14" s="47" t="s">
        <v>183</v>
      </c>
      <c r="B14" s="28" t="s">
        <v>169</v>
      </c>
      <c r="C14" s="45">
        <v>44671</v>
      </c>
      <c r="D14" s="45"/>
      <c r="E14" s="28" t="s">
        <v>88</v>
      </c>
      <c r="F14" s="28" t="s">
        <v>87</v>
      </c>
      <c r="G14" s="28">
        <v>6.0000000000000001E-3</v>
      </c>
      <c r="H14" s="49">
        <v>2444</v>
      </c>
      <c r="I14" s="28" t="s">
        <v>78</v>
      </c>
      <c r="J14" s="28">
        <f ca="1">D14-$A$1</f>
        <v>-45770</v>
      </c>
      <c r="L14" s="28" t="s">
        <v>74</v>
      </c>
      <c r="N14" s="28" t="s">
        <v>75</v>
      </c>
      <c r="O14" s="33" t="s">
        <v>89</v>
      </c>
      <c r="P14" s="28">
        <v>6400</v>
      </c>
      <c r="Q14" s="28">
        <v>7387</v>
      </c>
      <c r="R14" s="28">
        <v>5013</v>
      </c>
      <c r="U14" s="40">
        <f t="shared" si="0"/>
        <v>25066666.666666668</v>
      </c>
      <c r="V14" s="41">
        <f>AE14/2700</f>
        <v>5.0422167352537723</v>
      </c>
      <c r="W14" s="48">
        <v>6400</v>
      </c>
      <c r="X14" s="48">
        <v>7387</v>
      </c>
      <c r="AB14" s="42">
        <v>750000000</v>
      </c>
      <c r="AC14" s="28">
        <v>4</v>
      </c>
      <c r="AD14" s="28">
        <v>2700</v>
      </c>
      <c r="AE14" s="43">
        <f t="shared" si="1"/>
        <v>13613.985185185185</v>
      </c>
      <c r="AF14" s="43">
        <f t="shared" si="2"/>
        <v>54455.940740740742</v>
      </c>
    </row>
    <row r="15" spans="1:34" ht="28.5" customHeight="1" x14ac:dyDescent="0.2">
      <c r="A15" s="47" t="s">
        <v>90</v>
      </c>
      <c r="B15" s="28" t="s">
        <v>168</v>
      </c>
      <c r="C15" s="45">
        <v>36912</v>
      </c>
      <c r="D15" s="45"/>
      <c r="E15" s="48" t="s">
        <v>71</v>
      </c>
      <c r="F15" s="48" t="s">
        <v>91</v>
      </c>
      <c r="G15" s="28">
        <v>6.0000000000000001E-3</v>
      </c>
      <c r="H15" s="49">
        <v>138</v>
      </c>
      <c r="I15" s="28" t="s">
        <v>73</v>
      </c>
      <c r="L15" s="28" t="s">
        <v>74</v>
      </c>
      <c r="N15" s="28" t="s">
        <v>75</v>
      </c>
      <c r="P15" s="48">
        <v>5200</v>
      </c>
      <c r="Q15" s="48">
        <v>5480</v>
      </c>
      <c r="R15" s="48"/>
      <c r="S15" s="48"/>
      <c r="U15" s="40">
        <f t="shared" si="0"/>
        <v>21360000</v>
      </c>
      <c r="V15" s="41">
        <f t="shared" ref="V15:V27" si="3">AE15/2400</f>
        <v>0.27293333333333331</v>
      </c>
      <c r="W15" s="48">
        <v>5200</v>
      </c>
      <c r="X15" s="48">
        <v>5480</v>
      </c>
      <c r="Y15" s="48"/>
      <c r="Z15" s="50"/>
      <c r="AA15" s="50"/>
      <c r="AB15" s="42">
        <v>750000000</v>
      </c>
      <c r="AC15" s="28">
        <v>4</v>
      </c>
      <c r="AD15" s="28">
        <v>2700</v>
      </c>
      <c r="AE15" s="43">
        <f t="shared" si="1"/>
        <v>655.04</v>
      </c>
      <c r="AF15" s="43">
        <f t="shared" si="2"/>
        <v>2620.16</v>
      </c>
    </row>
    <row r="16" spans="1:34" ht="15.75" customHeight="1" x14ac:dyDescent="0.2">
      <c r="A16" s="47" t="s">
        <v>175</v>
      </c>
      <c r="B16" s="28" t="s">
        <v>168</v>
      </c>
      <c r="C16" s="45">
        <v>43444</v>
      </c>
      <c r="D16" s="45"/>
      <c r="E16" s="48" t="s">
        <v>77</v>
      </c>
      <c r="F16" s="48" t="s">
        <v>91</v>
      </c>
      <c r="G16" s="28">
        <v>6.0000000000000001E-3</v>
      </c>
      <c r="H16" s="49">
        <v>542</v>
      </c>
      <c r="I16" s="28" t="s">
        <v>78</v>
      </c>
      <c r="L16" s="28" t="s">
        <v>74</v>
      </c>
      <c r="N16" s="28" t="s">
        <v>75</v>
      </c>
      <c r="P16" s="48">
        <v>4213</v>
      </c>
      <c r="Q16" s="48"/>
      <c r="R16" s="48"/>
      <c r="S16" s="48"/>
      <c r="U16" s="40">
        <f t="shared" si="0"/>
        <v>16852000</v>
      </c>
      <c r="V16" s="41">
        <f t="shared" si="3"/>
        <v>0.84572074074074077</v>
      </c>
      <c r="W16" s="48">
        <v>4213</v>
      </c>
      <c r="X16" s="48"/>
      <c r="Y16" s="48"/>
      <c r="Z16" s="50"/>
      <c r="AA16" s="50"/>
      <c r="AB16" s="42">
        <v>750000000</v>
      </c>
      <c r="AC16" s="28">
        <v>4</v>
      </c>
      <c r="AD16" s="28">
        <v>2700</v>
      </c>
      <c r="AE16" s="43">
        <f t="shared" si="1"/>
        <v>2029.7297777777778</v>
      </c>
      <c r="AF16" s="43">
        <f t="shared" si="2"/>
        <v>8118.9191111111113</v>
      </c>
    </row>
    <row r="17" spans="1:32" ht="15.75" customHeight="1" x14ac:dyDescent="0.2">
      <c r="A17" s="47" t="s">
        <v>176</v>
      </c>
      <c r="B17" s="28" t="s">
        <v>168</v>
      </c>
      <c r="C17" s="45">
        <v>43446</v>
      </c>
      <c r="D17" s="45"/>
      <c r="E17" s="48" t="s">
        <v>80</v>
      </c>
      <c r="F17" s="48" t="s">
        <v>91</v>
      </c>
      <c r="G17" s="28">
        <v>6.0000000000000001E-3</v>
      </c>
      <c r="H17" s="49">
        <v>2649</v>
      </c>
      <c r="I17" s="28" t="s">
        <v>78</v>
      </c>
      <c r="L17" s="28" t="s">
        <v>74</v>
      </c>
      <c r="N17" s="28" t="s">
        <v>75</v>
      </c>
      <c r="P17" s="48">
        <v>5893</v>
      </c>
      <c r="Q17" s="48"/>
      <c r="R17" s="48"/>
      <c r="S17" s="48"/>
      <c r="U17" s="40">
        <f t="shared" si="0"/>
        <v>23572000</v>
      </c>
      <c r="V17" s="41">
        <f t="shared" si="3"/>
        <v>5.7816877777777771</v>
      </c>
      <c r="W17" s="48">
        <v>5893</v>
      </c>
      <c r="X17" s="48"/>
      <c r="Y17" s="51"/>
      <c r="Z17" s="50"/>
      <c r="AA17" s="50"/>
      <c r="AB17" s="42">
        <v>750000000</v>
      </c>
      <c r="AC17" s="28">
        <v>4</v>
      </c>
      <c r="AD17" s="28">
        <v>2700</v>
      </c>
      <c r="AE17" s="43">
        <f t="shared" si="1"/>
        <v>13876.050666666666</v>
      </c>
      <c r="AF17" s="43">
        <f t="shared" si="2"/>
        <v>55504.202666666664</v>
      </c>
    </row>
    <row r="18" spans="1:32" ht="15.75" customHeight="1" x14ac:dyDescent="0.2">
      <c r="A18" s="47" t="s">
        <v>177</v>
      </c>
      <c r="B18" s="28" t="s">
        <v>168</v>
      </c>
      <c r="C18" s="45">
        <v>43994</v>
      </c>
      <c r="D18" s="45">
        <f>C18+$D$1</f>
        <v>44359</v>
      </c>
      <c r="E18" s="48" t="s">
        <v>82</v>
      </c>
      <c r="F18" s="48" t="s">
        <v>91</v>
      </c>
      <c r="G18" s="28">
        <v>6.0000000000000001E-3</v>
      </c>
      <c r="H18" s="49">
        <v>0</v>
      </c>
      <c r="I18" s="28" t="s">
        <v>78</v>
      </c>
      <c r="J18" s="28">
        <f ca="1">D18-$A$1</f>
        <v>-1411</v>
      </c>
      <c r="K18" s="28" t="str" cm="1">
        <f t="array" aca="1" ref="K18" ca="1">_xlfn.IFS(J18&lt;0,"Expired",J18&lt;=$G$1,"Expiring Soon",J18&lt;$D$1,"On Time")</f>
        <v>Expired</v>
      </c>
      <c r="L18" s="28" t="s">
        <v>74</v>
      </c>
      <c r="N18" s="28" t="s">
        <v>75</v>
      </c>
      <c r="P18" s="52">
        <v>4827</v>
      </c>
      <c r="Q18" s="52">
        <v>5360</v>
      </c>
      <c r="R18" s="53">
        <v>6320</v>
      </c>
      <c r="S18" s="53"/>
      <c r="U18" s="40">
        <f t="shared" si="0"/>
        <v>22009333.333333332</v>
      </c>
      <c r="V18" s="41">
        <f t="shared" si="3"/>
        <v>0</v>
      </c>
      <c r="W18" s="48">
        <v>6133</v>
      </c>
      <c r="X18" s="48">
        <v>7040</v>
      </c>
      <c r="Y18" s="52">
        <v>4827</v>
      </c>
      <c r="Z18" s="52">
        <v>5360</v>
      </c>
      <c r="AA18" s="53">
        <v>6320</v>
      </c>
      <c r="AB18" s="42">
        <v>750000000</v>
      </c>
      <c r="AC18" s="28">
        <v>4</v>
      </c>
      <c r="AD18" s="28">
        <v>2700</v>
      </c>
      <c r="AE18" s="43">
        <f t="shared" si="1"/>
        <v>0</v>
      </c>
      <c r="AF18" s="43">
        <f t="shared" si="2"/>
        <v>0</v>
      </c>
    </row>
    <row r="19" spans="1:32" ht="15.75" customHeight="1" x14ac:dyDescent="0.2">
      <c r="A19" s="47" t="s">
        <v>178</v>
      </c>
      <c r="B19" s="28" t="s">
        <v>168</v>
      </c>
      <c r="C19" s="45">
        <v>44014</v>
      </c>
      <c r="D19" s="45">
        <f>C19+$D$1</f>
        <v>44379</v>
      </c>
      <c r="E19" s="48" t="s">
        <v>82</v>
      </c>
      <c r="F19" s="48" t="s">
        <v>91</v>
      </c>
      <c r="G19" s="28">
        <v>6.0000000000000001E-3</v>
      </c>
      <c r="H19" s="49">
        <v>6996</v>
      </c>
      <c r="I19" s="28" t="s">
        <v>78</v>
      </c>
      <c r="J19" s="28">
        <f ca="1">D19-$A$1</f>
        <v>-1391</v>
      </c>
      <c r="K19" s="28" t="str" cm="1">
        <f t="array" aca="1" ref="K19" ca="1">_xlfn.IFS(J19&lt;0,"Expired",J19&lt;=$G$1,"Expiring Soon",J19&lt;$D$1,"On Time")</f>
        <v>Expired</v>
      </c>
      <c r="L19" s="28" t="s">
        <v>74</v>
      </c>
      <c r="N19" s="28" t="s">
        <v>75</v>
      </c>
      <c r="P19" s="48">
        <f>Y19</f>
        <v>5120</v>
      </c>
      <c r="Q19" s="48">
        <f>Z19</f>
        <v>3627</v>
      </c>
      <c r="R19" s="48">
        <f>AA19</f>
        <v>5627</v>
      </c>
      <c r="S19" s="48"/>
      <c r="T19" s="52"/>
      <c r="U19" s="40">
        <f t="shared" si="0"/>
        <v>19165333.333333332</v>
      </c>
      <c r="V19" s="41">
        <f t="shared" si="3"/>
        <v>12.414877037037035</v>
      </c>
      <c r="W19" s="48">
        <v>5760</v>
      </c>
      <c r="X19" s="48">
        <v>4640</v>
      </c>
      <c r="Y19" s="48">
        <v>5120</v>
      </c>
      <c r="Z19" s="52">
        <v>3627</v>
      </c>
      <c r="AA19" s="53">
        <v>5627</v>
      </c>
      <c r="AB19" s="42">
        <v>750000000</v>
      </c>
      <c r="AC19" s="28">
        <v>4</v>
      </c>
      <c r="AD19" s="28">
        <v>2700</v>
      </c>
      <c r="AE19" s="43">
        <f t="shared" si="1"/>
        <v>29795.704888888886</v>
      </c>
      <c r="AF19" s="43">
        <f t="shared" si="2"/>
        <v>119182.81955555554</v>
      </c>
    </row>
    <row r="20" spans="1:32" ht="15.75" customHeight="1" x14ac:dyDescent="0.2">
      <c r="A20" s="47" t="s">
        <v>179</v>
      </c>
      <c r="B20" s="28" t="s">
        <v>168</v>
      </c>
      <c r="C20" s="45">
        <v>44252</v>
      </c>
      <c r="D20" s="45">
        <f>C20+$D$1</f>
        <v>44617</v>
      </c>
      <c r="E20" s="48" t="s">
        <v>82</v>
      </c>
      <c r="F20" s="48" t="s">
        <v>91</v>
      </c>
      <c r="G20" s="28">
        <v>6.0000000000000001E-3</v>
      </c>
      <c r="H20" s="49">
        <v>6996</v>
      </c>
      <c r="I20" s="28" t="s">
        <v>78</v>
      </c>
      <c r="J20" s="28">
        <f ca="1">D20-$A$1</f>
        <v>-1153</v>
      </c>
      <c r="K20" s="28" t="str" cm="1">
        <f t="array" aca="1" ref="K20" ca="1">_xlfn.IFS(J20&lt;0,"Expired",J20&lt;=$G$1,"Expiring Soon",J20&lt;$D$1,"On Time")</f>
        <v>Expired</v>
      </c>
      <c r="L20" s="28" t="s">
        <v>74</v>
      </c>
      <c r="N20" s="28" t="s">
        <v>75</v>
      </c>
      <c r="P20" s="48">
        <v>5173</v>
      </c>
      <c r="Q20" s="48">
        <v>4587</v>
      </c>
      <c r="R20" s="48"/>
      <c r="S20" s="48"/>
      <c r="U20" s="40">
        <f t="shared" si="0"/>
        <v>19520000</v>
      </c>
      <c r="V20" s="41">
        <f t="shared" si="3"/>
        <v>12.644622222222223</v>
      </c>
      <c r="W20" s="48">
        <v>5173</v>
      </c>
      <c r="X20" s="48">
        <v>4587</v>
      </c>
      <c r="Y20" s="48"/>
      <c r="Z20" s="50"/>
      <c r="AA20" s="50"/>
      <c r="AB20" s="42">
        <v>750000000</v>
      </c>
      <c r="AC20" s="28">
        <v>4</v>
      </c>
      <c r="AD20" s="28">
        <v>2700</v>
      </c>
      <c r="AE20" s="43">
        <f t="shared" si="1"/>
        <v>30347.093333333334</v>
      </c>
      <c r="AF20" s="43">
        <f t="shared" si="2"/>
        <v>121388.37333333334</v>
      </c>
    </row>
    <row r="21" spans="1:32" ht="15.75" customHeight="1" x14ac:dyDescent="0.2">
      <c r="A21" s="56">
        <v>36965</v>
      </c>
      <c r="B21" s="28" t="s">
        <v>163</v>
      </c>
      <c r="C21" s="56">
        <v>36965</v>
      </c>
      <c r="D21" s="45"/>
      <c r="E21" s="57" t="s">
        <v>71</v>
      </c>
      <c r="F21" s="57" t="s">
        <v>92</v>
      </c>
      <c r="G21" s="28">
        <v>6.0000000000000001E-3</v>
      </c>
      <c r="H21" s="58">
        <v>112</v>
      </c>
      <c r="I21" s="28" t="s">
        <v>73</v>
      </c>
      <c r="L21" s="28" t="s">
        <v>74</v>
      </c>
      <c r="N21" s="28" t="s">
        <v>75</v>
      </c>
      <c r="P21" s="57">
        <v>0</v>
      </c>
      <c r="Q21" s="57">
        <v>0</v>
      </c>
      <c r="R21" s="57"/>
      <c r="S21" s="57"/>
      <c r="T21" s="57"/>
      <c r="U21" s="40">
        <f t="shared" si="0"/>
        <v>0</v>
      </c>
      <c r="V21" s="41">
        <f t="shared" si="3"/>
        <v>0</v>
      </c>
      <c r="W21" s="57"/>
      <c r="X21" s="57"/>
      <c r="Y21" s="57"/>
      <c r="Z21" s="57"/>
      <c r="AB21" s="42">
        <v>750000000</v>
      </c>
      <c r="AC21" s="28">
        <v>4</v>
      </c>
      <c r="AD21" s="28">
        <v>2700</v>
      </c>
      <c r="AE21" s="43">
        <f t="shared" si="1"/>
        <v>0</v>
      </c>
      <c r="AF21" s="43">
        <f t="shared" si="2"/>
        <v>0</v>
      </c>
    </row>
    <row r="22" spans="1:32" ht="15.75" customHeight="1" x14ac:dyDescent="0.2">
      <c r="A22" s="57" t="s">
        <v>220</v>
      </c>
      <c r="B22" s="28" t="s">
        <v>163</v>
      </c>
      <c r="C22" s="56">
        <v>43437</v>
      </c>
      <c r="D22" s="45"/>
      <c r="E22" s="57" t="s">
        <v>77</v>
      </c>
      <c r="F22" s="57" t="s">
        <v>92</v>
      </c>
      <c r="G22" s="28">
        <v>6.0000000000000001E-3</v>
      </c>
      <c r="H22" s="58">
        <v>117</v>
      </c>
      <c r="I22" s="28" t="s">
        <v>78</v>
      </c>
      <c r="L22" s="28" t="s">
        <v>74</v>
      </c>
      <c r="N22" s="28" t="s">
        <v>75</v>
      </c>
      <c r="P22" s="57">
        <v>5253</v>
      </c>
      <c r="Q22" s="57"/>
      <c r="R22" s="57"/>
      <c r="S22" s="57"/>
      <c r="T22" s="57"/>
      <c r="U22" s="40">
        <f t="shared" si="0"/>
        <v>21012000</v>
      </c>
      <c r="V22" s="41">
        <f t="shared" si="3"/>
        <v>0.22763</v>
      </c>
      <c r="W22" s="57">
        <v>5253</v>
      </c>
      <c r="X22" s="57"/>
      <c r="Y22" s="57"/>
      <c r="Z22" s="57"/>
      <c r="AB22" s="42">
        <v>750000000</v>
      </c>
      <c r="AC22" s="28">
        <v>4</v>
      </c>
      <c r="AD22" s="28">
        <v>2700</v>
      </c>
      <c r="AE22" s="43">
        <f t="shared" si="1"/>
        <v>546.31200000000001</v>
      </c>
      <c r="AF22" s="43">
        <f t="shared" si="2"/>
        <v>2185.248</v>
      </c>
    </row>
    <row r="23" spans="1:32" ht="15.75" customHeight="1" x14ac:dyDescent="0.2">
      <c r="A23" s="57" t="s">
        <v>221</v>
      </c>
      <c r="B23" s="28" t="s">
        <v>163</v>
      </c>
      <c r="C23" s="56">
        <v>43439</v>
      </c>
      <c r="D23" s="45"/>
      <c r="E23" s="57" t="s">
        <v>80</v>
      </c>
      <c r="F23" s="57" t="s">
        <v>92</v>
      </c>
      <c r="G23" s="28">
        <v>6.0000000000000001E-3</v>
      </c>
      <c r="H23" s="58">
        <v>365</v>
      </c>
      <c r="I23" s="28" t="s">
        <v>78</v>
      </c>
      <c r="L23" s="28" t="s">
        <v>74</v>
      </c>
      <c r="N23" s="28" t="s">
        <v>75</v>
      </c>
      <c r="P23" s="57">
        <v>5867</v>
      </c>
      <c r="Q23" s="57"/>
      <c r="R23" s="57"/>
      <c r="S23" s="57"/>
      <c r="T23" s="57"/>
      <c r="U23" s="40">
        <f t="shared" si="0"/>
        <v>23468000</v>
      </c>
      <c r="V23" s="41">
        <f t="shared" si="3"/>
        <v>0.79313148148148149</v>
      </c>
      <c r="W23" s="57">
        <v>5867</v>
      </c>
      <c r="X23" s="57"/>
      <c r="Y23" s="57"/>
      <c r="Z23" s="57"/>
      <c r="AB23" s="42">
        <v>750000000</v>
      </c>
      <c r="AC23" s="28">
        <v>4</v>
      </c>
      <c r="AD23" s="28">
        <v>2700</v>
      </c>
      <c r="AE23" s="43">
        <f t="shared" si="1"/>
        <v>1903.5155555555555</v>
      </c>
      <c r="AF23" s="43">
        <f t="shared" si="2"/>
        <v>7614.0622222222219</v>
      </c>
    </row>
    <row r="24" spans="1:32" ht="15.75" customHeight="1" x14ac:dyDescent="0.2">
      <c r="A24" s="59" t="s">
        <v>222</v>
      </c>
      <c r="B24" s="28" t="s">
        <v>163</v>
      </c>
      <c r="C24" s="56">
        <v>43626</v>
      </c>
      <c r="D24" s="45"/>
      <c r="E24" s="57" t="s">
        <v>82</v>
      </c>
      <c r="F24" s="57" t="s">
        <v>92</v>
      </c>
      <c r="G24" s="28">
        <v>6.0000000000000001E-3</v>
      </c>
      <c r="H24" s="58">
        <v>4289</v>
      </c>
      <c r="I24" s="28" t="s">
        <v>78</v>
      </c>
      <c r="L24" s="28" t="s">
        <v>74</v>
      </c>
      <c r="N24" s="28" t="s">
        <v>75</v>
      </c>
      <c r="P24" s="57">
        <v>4240</v>
      </c>
      <c r="Q24" s="57">
        <v>3947</v>
      </c>
      <c r="R24" s="57"/>
      <c r="S24" s="57"/>
      <c r="T24" s="57"/>
      <c r="U24" s="40">
        <f t="shared" si="0"/>
        <v>16374000</v>
      </c>
      <c r="V24" s="41">
        <f t="shared" si="3"/>
        <v>6.5026005555555555</v>
      </c>
      <c r="W24" s="57">
        <v>4240</v>
      </c>
      <c r="X24" s="57">
        <v>3947</v>
      </c>
      <c r="Y24" s="57"/>
      <c r="Z24" s="57"/>
      <c r="AB24" s="42">
        <v>750000000</v>
      </c>
      <c r="AC24" s="28">
        <v>4</v>
      </c>
      <c r="AD24" s="28">
        <v>2700</v>
      </c>
      <c r="AE24" s="43">
        <f t="shared" si="1"/>
        <v>15606.241333333333</v>
      </c>
      <c r="AF24" s="43">
        <f t="shared" si="2"/>
        <v>62424.965333333334</v>
      </c>
    </row>
    <row r="25" spans="1:32" ht="15.75" customHeight="1" x14ac:dyDescent="0.2">
      <c r="A25" s="59" t="s">
        <v>223</v>
      </c>
      <c r="B25" s="28" t="s">
        <v>163</v>
      </c>
      <c r="C25" s="56">
        <v>43662</v>
      </c>
      <c r="D25" s="45"/>
      <c r="E25" s="57" t="s">
        <v>82</v>
      </c>
      <c r="F25" s="57" t="s">
        <v>92</v>
      </c>
      <c r="G25" s="28">
        <v>6.0000000000000001E-3</v>
      </c>
      <c r="H25" s="58">
        <v>868</v>
      </c>
      <c r="I25" s="28" t="s">
        <v>78</v>
      </c>
      <c r="L25" s="28" t="s">
        <v>74</v>
      </c>
      <c r="N25" s="28" t="s">
        <v>75</v>
      </c>
      <c r="P25" s="57">
        <v>5973</v>
      </c>
      <c r="Q25" s="57">
        <v>4960</v>
      </c>
      <c r="R25" s="57"/>
      <c r="S25" s="57"/>
      <c r="T25" s="57"/>
      <c r="U25" s="40">
        <f t="shared" si="0"/>
        <v>21866000</v>
      </c>
      <c r="V25" s="41">
        <f t="shared" si="3"/>
        <v>1.7573785185185185</v>
      </c>
      <c r="W25" s="57">
        <v>5973</v>
      </c>
      <c r="X25" s="57">
        <v>4960</v>
      </c>
      <c r="Y25" s="57"/>
      <c r="Z25" s="57"/>
      <c r="AB25" s="42">
        <v>750000000</v>
      </c>
      <c r="AC25" s="28">
        <v>4</v>
      </c>
      <c r="AD25" s="28">
        <v>2700</v>
      </c>
      <c r="AE25" s="43">
        <f t="shared" si="1"/>
        <v>4217.7084444444445</v>
      </c>
      <c r="AF25" s="43">
        <f t="shared" si="2"/>
        <v>16870.833777777778</v>
      </c>
    </row>
    <row r="26" spans="1:32" ht="15.75" customHeight="1" x14ac:dyDescent="0.2">
      <c r="A26" s="59" t="s">
        <v>224</v>
      </c>
      <c r="B26" s="28" t="s">
        <v>163</v>
      </c>
      <c r="C26" s="56">
        <v>43703</v>
      </c>
      <c r="D26" s="45"/>
      <c r="E26" s="57" t="s">
        <v>82</v>
      </c>
      <c r="F26" s="57" t="s">
        <v>92</v>
      </c>
      <c r="G26" s="28">
        <v>6.0000000000000001E-3</v>
      </c>
      <c r="H26" s="58">
        <v>10086</v>
      </c>
      <c r="I26" s="28" t="s">
        <v>78</v>
      </c>
      <c r="L26" s="28" t="s">
        <v>74</v>
      </c>
      <c r="N26" s="28" t="s">
        <v>75</v>
      </c>
      <c r="P26" s="57">
        <v>6027</v>
      </c>
      <c r="Q26" s="57">
        <v>4480</v>
      </c>
      <c r="R26" s="57">
        <v>5013</v>
      </c>
      <c r="S26" s="57"/>
      <c r="T26" s="60"/>
      <c r="U26" s="40">
        <f t="shared" si="0"/>
        <v>20693333.333333332</v>
      </c>
      <c r="V26" s="41">
        <f t="shared" si="3"/>
        <v>19.325274074074073</v>
      </c>
      <c r="W26" s="57">
        <v>6027</v>
      </c>
      <c r="X26" s="57">
        <v>4480</v>
      </c>
      <c r="Y26" s="57">
        <v>5013</v>
      </c>
      <c r="Z26" s="57"/>
      <c r="AB26" s="42">
        <v>750000000</v>
      </c>
      <c r="AC26" s="28">
        <v>4</v>
      </c>
      <c r="AD26" s="28">
        <v>2700</v>
      </c>
      <c r="AE26" s="43">
        <f t="shared" si="1"/>
        <v>46380.657777777778</v>
      </c>
      <c r="AF26" s="43">
        <f t="shared" si="2"/>
        <v>185522.63111111111</v>
      </c>
    </row>
    <row r="27" spans="1:32" ht="15.75" customHeight="1" x14ac:dyDescent="0.2">
      <c r="A27" s="59" t="s">
        <v>225</v>
      </c>
      <c r="B27" s="28" t="s">
        <v>163</v>
      </c>
      <c r="C27" s="56">
        <v>44431</v>
      </c>
      <c r="D27" s="45"/>
      <c r="E27" s="57" t="s">
        <v>82</v>
      </c>
      <c r="F27" s="57" t="s">
        <v>92</v>
      </c>
      <c r="G27" s="28">
        <v>6.0000000000000001E-3</v>
      </c>
      <c r="H27" s="58">
        <v>6123</v>
      </c>
      <c r="I27" s="28" t="s">
        <v>93</v>
      </c>
      <c r="L27" s="28" t="s">
        <v>94</v>
      </c>
      <c r="M27" s="28" t="s">
        <v>95</v>
      </c>
      <c r="N27" s="28" t="s">
        <v>75</v>
      </c>
      <c r="P27" s="57">
        <v>4987</v>
      </c>
      <c r="Q27" s="57">
        <v>4000</v>
      </c>
      <c r="R27" s="57"/>
      <c r="S27" s="57"/>
      <c r="U27" s="40">
        <f t="shared" si="0"/>
        <v>17974000</v>
      </c>
      <c r="V27" s="41">
        <f t="shared" si="3"/>
        <v>10.190259444444445</v>
      </c>
      <c r="W27" s="57">
        <v>4987</v>
      </c>
      <c r="X27" s="57">
        <v>4000</v>
      </c>
      <c r="Y27" s="57"/>
      <c r="Z27" s="61"/>
      <c r="AB27" s="42">
        <v>750000000</v>
      </c>
      <c r="AC27" s="28">
        <v>4</v>
      </c>
      <c r="AD27" s="28">
        <v>2700</v>
      </c>
      <c r="AE27" s="43">
        <f t="shared" si="1"/>
        <v>24456.622666666666</v>
      </c>
      <c r="AF27" s="43">
        <f t="shared" si="2"/>
        <v>97826.490666666665</v>
      </c>
    </row>
    <row r="28" spans="1:32" ht="15.75" customHeight="1" x14ac:dyDescent="0.2">
      <c r="A28" s="59" t="s">
        <v>226</v>
      </c>
      <c r="B28" s="28" t="s">
        <v>163</v>
      </c>
      <c r="C28" s="56">
        <v>43861</v>
      </c>
      <c r="D28" s="45"/>
      <c r="E28" s="57" t="s">
        <v>88</v>
      </c>
      <c r="F28" s="57" t="s">
        <v>92</v>
      </c>
      <c r="G28" s="28">
        <v>6.0000000000000001E-3</v>
      </c>
      <c r="H28" s="58">
        <v>1426</v>
      </c>
      <c r="I28" s="28" t="s">
        <v>78</v>
      </c>
      <c r="L28" s="28" t="s">
        <v>74</v>
      </c>
      <c r="N28" s="28" t="s">
        <v>75</v>
      </c>
      <c r="P28" s="57">
        <v>6667</v>
      </c>
      <c r="Q28" s="57">
        <v>5227</v>
      </c>
      <c r="R28" s="57"/>
      <c r="S28" s="57"/>
      <c r="T28" s="57"/>
      <c r="U28" s="40">
        <f t="shared" si="0"/>
        <v>23788000</v>
      </c>
      <c r="V28" s="41">
        <f>AE28/1200</f>
        <v>6.2817940740740736</v>
      </c>
      <c r="W28" s="57">
        <v>6667</v>
      </c>
      <c r="X28" s="57">
        <v>5227</v>
      </c>
      <c r="Y28" s="57"/>
      <c r="Z28" s="57"/>
      <c r="AB28" s="42">
        <v>750000000</v>
      </c>
      <c r="AC28" s="28">
        <v>4</v>
      </c>
      <c r="AD28" s="28">
        <v>2700</v>
      </c>
      <c r="AE28" s="43">
        <f t="shared" si="1"/>
        <v>7538.1528888888888</v>
      </c>
      <c r="AF28" s="43">
        <f t="shared" si="2"/>
        <v>30152.611555555555</v>
      </c>
    </row>
    <row r="29" spans="1:32" ht="15.75" customHeight="1" x14ac:dyDescent="0.2">
      <c r="A29" s="59" t="s">
        <v>227</v>
      </c>
      <c r="B29" s="28" t="s">
        <v>163</v>
      </c>
      <c r="C29" s="56">
        <v>43944</v>
      </c>
      <c r="D29" s="45"/>
      <c r="E29" s="57" t="s">
        <v>88</v>
      </c>
      <c r="F29" s="57" t="s">
        <v>92</v>
      </c>
      <c r="G29" s="28">
        <v>6.0000000000000001E-3</v>
      </c>
      <c r="H29" s="58">
        <v>8100</v>
      </c>
      <c r="I29" s="28" t="s">
        <v>78</v>
      </c>
      <c r="L29" s="28" t="s">
        <v>74</v>
      </c>
      <c r="N29" s="28" t="s">
        <v>75</v>
      </c>
      <c r="P29" s="57">
        <v>4133</v>
      </c>
      <c r="Q29" s="57">
        <v>4000</v>
      </c>
      <c r="R29" s="57"/>
      <c r="S29" s="57"/>
      <c r="T29" s="57"/>
      <c r="U29" s="40">
        <f t="shared" si="0"/>
        <v>16266000</v>
      </c>
      <c r="V29" s="41">
        <f t="shared" ref="V29:V34" si="4">AE29/2400</f>
        <v>12.1995</v>
      </c>
      <c r="W29" s="57">
        <v>4133</v>
      </c>
      <c r="X29" s="57">
        <v>4000</v>
      </c>
      <c r="Y29" s="57"/>
      <c r="Z29" s="57"/>
      <c r="AB29" s="42">
        <v>750000000</v>
      </c>
      <c r="AC29" s="28">
        <v>4</v>
      </c>
      <c r="AD29" s="28">
        <v>2700</v>
      </c>
      <c r="AE29" s="43">
        <f t="shared" si="1"/>
        <v>29278.799999999999</v>
      </c>
      <c r="AF29" s="43">
        <f t="shared" si="2"/>
        <v>117115.2</v>
      </c>
    </row>
    <row r="30" spans="1:32" ht="15.75" customHeight="1" x14ac:dyDescent="0.2">
      <c r="A30" s="59" t="s">
        <v>228</v>
      </c>
      <c r="B30" s="28" t="s">
        <v>163</v>
      </c>
      <c r="C30" s="56">
        <v>44433</v>
      </c>
      <c r="D30" s="45"/>
      <c r="E30" s="57" t="s">
        <v>88</v>
      </c>
      <c r="F30" s="57" t="s">
        <v>92</v>
      </c>
      <c r="G30" s="28">
        <v>6.0000000000000001E-3</v>
      </c>
      <c r="H30" s="58">
        <v>7394</v>
      </c>
      <c r="I30" s="28" t="s">
        <v>93</v>
      </c>
      <c r="L30" s="28" t="s">
        <v>94</v>
      </c>
      <c r="M30" s="28" t="s">
        <v>95</v>
      </c>
      <c r="N30" s="28" t="s">
        <v>75</v>
      </c>
      <c r="P30" s="57">
        <v>4133</v>
      </c>
      <c r="Q30" s="57">
        <v>4187</v>
      </c>
      <c r="R30" s="57"/>
      <c r="S30" s="57"/>
      <c r="U30" s="40">
        <f t="shared" si="0"/>
        <v>16640000</v>
      </c>
      <c r="V30" s="41">
        <f t="shared" si="4"/>
        <v>11.392237037037038</v>
      </c>
      <c r="W30" s="57">
        <v>4133</v>
      </c>
      <c r="X30" s="57">
        <v>4187</v>
      </c>
      <c r="Y30" s="57"/>
      <c r="Z30" s="61"/>
      <c r="AB30" s="42">
        <v>750000000</v>
      </c>
      <c r="AC30" s="28">
        <v>4</v>
      </c>
      <c r="AD30" s="28">
        <v>2700</v>
      </c>
      <c r="AE30" s="43">
        <f t="shared" si="1"/>
        <v>27341.36888888889</v>
      </c>
      <c r="AF30" s="43">
        <f t="shared" si="2"/>
        <v>109365.47555555556</v>
      </c>
    </row>
    <row r="31" spans="1:32" ht="15.75" customHeight="1" x14ac:dyDescent="0.2">
      <c r="A31" s="59" t="s">
        <v>229</v>
      </c>
      <c r="B31" s="28" t="s">
        <v>163</v>
      </c>
      <c r="C31" s="56">
        <v>43992</v>
      </c>
      <c r="D31" s="45">
        <f t="shared" ref="D31:D39" si="5">C31+$D$1</f>
        <v>44357</v>
      </c>
      <c r="E31" s="57" t="s">
        <v>96</v>
      </c>
      <c r="F31" s="57" t="s">
        <v>92</v>
      </c>
      <c r="G31" s="28">
        <v>8.0000000000000002E-3</v>
      </c>
      <c r="H31" s="58">
        <v>0</v>
      </c>
      <c r="I31" s="28" t="s">
        <v>78</v>
      </c>
      <c r="J31" s="28">
        <f t="shared" ref="J31:J39" ca="1" si="6">D31-$A$1</f>
        <v>-1413</v>
      </c>
      <c r="L31" s="28" t="s">
        <v>74</v>
      </c>
      <c r="N31" s="28" t="s">
        <v>75</v>
      </c>
      <c r="P31" s="57">
        <v>3840</v>
      </c>
      <c r="Q31" s="57">
        <v>4133</v>
      </c>
      <c r="R31" s="57"/>
      <c r="S31" s="57"/>
      <c r="U31" s="40">
        <f t="shared" si="0"/>
        <v>15946000</v>
      </c>
      <c r="V31" s="41">
        <f t="shared" si="4"/>
        <v>0</v>
      </c>
      <c r="W31" s="57">
        <v>6773</v>
      </c>
      <c r="X31" s="57">
        <v>4373</v>
      </c>
      <c r="Y31" s="57">
        <v>3840</v>
      </c>
      <c r="Z31" s="57">
        <v>4133</v>
      </c>
      <c r="AB31" s="42">
        <v>750000000</v>
      </c>
      <c r="AC31" s="28">
        <v>4</v>
      </c>
      <c r="AD31" s="28">
        <v>2700</v>
      </c>
      <c r="AE31" s="43">
        <f t="shared" si="1"/>
        <v>0</v>
      </c>
      <c r="AF31" s="43">
        <f t="shared" si="2"/>
        <v>0</v>
      </c>
    </row>
    <row r="32" spans="1:32" ht="15.75" customHeight="1" x14ac:dyDescent="0.2">
      <c r="A32" s="59" t="s">
        <v>230</v>
      </c>
      <c r="B32" s="28" t="s">
        <v>163</v>
      </c>
      <c r="C32" s="56">
        <v>43994</v>
      </c>
      <c r="D32" s="45">
        <f t="shared" si="5"/>
        <v>44359</v>
      </c>
      <c r="E32" s="57" t="s">
        <v>96</v>
      </c>
      <c r="F32" s="57" t="s">
        <v>92</v>
      </c>
      <c r="G32" s="28">
        <v>8.0000000000000002E-3</v>
      </c>
      <c r="H32" s="58">
        <v>0</v>
      </c>
      <c r="I32" s="28" t="s">
        <v>78</v>
      </c>
      <c r="J32" s="28">
        <f t="shared" ca="1" si="6"/>
        <v>-1411</v>
      </c>
      <c r="L32" s="28" t="s">
        <v>74</v>
      </c>
      <c r="N32" s="28" t="s">
        <v>75</v>
      </c>
      <c r="O32" s="57" t="s">
        <v>97</v>
      </c>
      <c r="P32" s="57">
        <v>4827</v>
      </c>
      <c r="Q32" s="57">
        <v>7360</v>
      </c>
      <c r="R32" s="57"/>
      <c r="S32" s="57"/>
      <c r="U32" s="40">
        <f t="shared" si="0"/>
        <v>24374000</v>
      </c>
      <c r="V32" s="41">
        <f t="shared" si="4"/>
        <v>0</v>
      </c>
      <c r="W32" s="57">
        <v>4853</v>
      </c>
      <c r="X32" s="57">
        <v>4933</v>
      </c>
      <c r="Y32" s="57">
        <v>4827</v>
      </c>
      <c r="Z32" s="57">
        <v>7360</v>
      </c>
      <c r="AB32" s="42">
        <v>750000000</v>
      </c>
      <c r="AC32" s="28">
        <v>4</v>
      </c>
      <c r="AD32" s="28">
        <v>2700</v>
      </c>
      <c r="AE32" s="43">
        <f t="shared" si="1"/>
        <v>0</v>
      </c>
      <c r="AF32" s="43">
        <f t="shared" si="2"/>
        <v>0</v>
      </c>
    </row>
    <row r="33" spans="1:32" ht="15.75" customHeight="1" x14ac:dyDescent="0.2">
      <c r="A33" s="59" t="s">
        <v>231</v>
      </c>
      <c r="B33" s="28" t="s">
        <v>163</v>
      </c>
      <c r="C33" s="56">
        <v>44342</v>
      </c>
      <c r="D33" s="45">
        <f t="shared" si="5"/>
        <v>44707</v>
      </c>
      <c r="E33" s="57" t="s">
        <v>96</v>
      </c>
      <c r="F33" s="57" t="s">
        <v>92</v>
      </c>
      <c r="G33" s="28">
        <v>8.0000000000000002E-3</v>
      </c>
      <c r="H33" s="58">
        <v>0</v>
      </c>
      <c r="I33" s="28" t="s">
        <v>78</v>
      </c>
      <c r="J33" s="28">
        <f t="shared" ca="1" si="6"/>
        <v>-1063</v>
      </c>
      <c r="L33" s="28" t="s">
        <v>74</v>
      </c>
      <c r="N33" s="28" t="s">
        <v>75</v>
      </c>
      <c r="O33" s="33" t="s">
        <v>98</v>
      </c>
      <c r="P33" s="57">
        <v>4133</v>
      </c>
      <c r="Q33" s="57">
        <v>4720</v>
      </c>
      <c r="R33" s="57"/>
      <c r="S33" s="57"/>
      <c r="U33" s="40">
        <f t="shared" si="0"/>
        <v>17706000</v>
      </c>
      <c r="V33" s="41">
        <f t="shared" si="4"/>
        <v>0</v>
      </c>
      <c r="W33" s="57">
        <v>4133</v>
      </c>
      <c r="X33" s="57">
        <v>4720</v>
      </c>
      <c r="Y33" s="57">
        <v>4560</v>
      </c>
      <c r="Z33" s="57">
        <v>4853</v>
      </c>
      <c r="AB33" s="42">
        <v>750000000</v>
      </c>
      <c r="AC33" s="28">
        <v>4</v>
      </c>
      <c r="AD33" s="28">
        <v>2700</v>
      </c>
      <c r="AE33" s="43">
        <f t="shared" si="1"/>
        <v>0</v>
      </c>
      <c r="AF33" s="43">
        <f t="shared" si="2"/>
        <v>0</v>
      </c>
    </row>
    <row r="34" spans="1:32" ht="15.75" customHeight="1" x14ac:dyDescent="0.2">
      <c r="A34" s="59" t="s">
        <v>232</v>
      </c>
      <c r="B34" s="28" t="s">
        <v>163</v>
      </c>
      <c r="C34" s="56">
        <v>44370</v>
      </c>
      <c r="D34" s="45">
        <f t="shared" si="5"/>
        <v>44735</v>
      </c>
      <c r="E34" s="57" t="s">
        <v>96</v>
      </c>
      <c r="F34" s="57" t="s">
        <v>92</v>
      </c>
      <c r="G34" s="28">
        <v>6.0000000000000001E-3</v>
      </c>
      <c r="H34" s="58">
        <v>0</v>
      </c>
      <c r="I34" s="28" t="s">
        <v>78</v>
      </c>
      <c r="J34" s="28">
        <f t="shared" ca="1" si="6"/>
        <v>-1035</v>
      </c>
      <c r="L34" s="28" t="s">
        <v>74</v>
      </c>
      <c r="N34" s="28" t="s">
        <v>75</v>
      </c>
      <c r="P34" s="57">
        <v>3920</v>
      </c>
      <c r="Q34" s="57">
        <v>5947</v>
      </c>
      <c r="R34" s="57"/>
      <c r="S34" s="57"/>
      <c r="U34" s="40">
        <f t="shared" si="0"/>
        <v>19734000</v>
      </c>
      <c r="V34" s="41">
        <f t="shared" si="4"/>
        <v>0</v>
      </c>
      <c r="W34" s="57">
        <v>4427</v>
      </c>
      <c r="X34" s="57">
        <v>4400</v>
      </c>
      <c r="Y34" s="57">
        <v>3920</v>
      </c>
      <c r="Z34" s="57">
        <v>5947</v>
      </c>
      <c r="AB34" s="42">
        <v>750000000</v>
      </c>
      <c r="AC34" s="28">
        <v>4</v>
      </c>
      <c r="AD34" s="28">
        <v>2700</v>
      </c>
      <c r="AE34" s="43">
        <f t="shared" si="1"/>
        <v>0</v>
      </c>
      <c r="AF34" s="43">
        <f t="shared" si="2"/>
        <v>0</v>
      </c>
    </row>
    <row r="35" spans="1:32" ht="15.75" customHeight="1" x14ac:dyDescent="0.2">
      <c r="A35" s="59" t="s">
        <v>233</v>
      </c>
      <c r="B35" s="28" t="s">
        <v>163</v>
      </c>
      <c r="C35" s="56">
        <v>44734</v>
      </c>
      <c r="D35" s="45">
        <f t="shared" si="5"/>
        <v>45099</v>
      </c>
      <c r="E35" s="57" t="s">
        <v>96</v>
      </c>
      <c r="F35" s="57" t="s">
        <v>92</v>
      </c>
      <c r="G35" s="28">
        <v>6.0000000000000001E-3</v>
      </c>
      <c r="H35" s="58">
        <v>0</v>
      </c>
      <c r="I35" s="28" t="s">
        <v>78</v>
      </c>
      <c r="J35" s="28">
        <f t="shared" ca="1" si="6"/>
        <v>-671</v>
      </c>
      <c r="L35" s="28" t="s">
        <v>74</v>
      </c>
      <c r="N35" s="28" t="s">
        <v>75</v>
      </c>
      <c r="P35" s="57">
        <v>6347</v>
      </c>
      <c r="Q35" s="57">
        <v>5867</v>
      </c>
      <c r="R35" s="57"/>
      <c r="S35" s="57"/>
      <c r="U35" s="40">
        <f t="shared" ref="U35:U58" si="7">AVERAGE(P35:T35)*4000</f>
        <v>24428000</v>
      </c>
      <c r="V35" s="41">
        <f>AE35/2700</f>
        <v>0</v>
      </c>
      <c r="W35" s="57">
        <v>6347</v>
      </c>
      <c r="X35" s="57">
        <v>5867</v>
      </c>
      <c r="Y35" s="57"/>
      <c r="Z35" s="61"/>
      <c r="AB35" s="42">
        <v>750000000</v>
      </c>
      <c r="AC35" s="28">
        <v>4</v>
      </c>
      <c r="AD35" s="28">
        <v>2700</v>
      </c>
      <c r="AE35" s="43">
        <f t="shared" ref="AE35:AE58" si="8">(H35*U35)/(G35*AB35)</f>
        <v>0</v>
      </c>
      <c r="AF35" s="43">
        <f t="shared" ref="AF35:AF58" si="9">AE35*AC35</f>
        <v>0</v>
      </c>
    </row>
    <row r="36" spans="1:32" ht="15.75" customHeight="1" x14ac:dyDescent="0.2">
      <c r="A36" s="59" t="s">
        <v>234</v>
      </c>
      <c r="B36" s="28" t="s">
        <v>163</v>
      </c>
      <c r="C36" s="56">
        <v>44749</v>
      </c>
      <c r="D36" s="45">
        <f t="shared" si="5"/>
        <v>45114</v>
      </c>
      <c r="E36" s="57" t="s">
        <v>96</v>
      </c>
      <c r="F36" s="57" t="s">
        <v>92</v>
      </c>
      <c r="G36" s="28">
        <v>6.0000000000000001E-3</v>
      </c>
      <c r="H36" s="58">
        <v>0</v>
      </c>
      <c r="I36" s="28" t="s">
        <v>78</v>
      </c>
      <c r="J36" s="28">
        <f t="shared" ca="1" si="6"/>
        <v>-656</v>
      </c>
      <c r="K36" s="28" t="str" cm="1">
        <f t="array" aca="1" ref="K36" ca="1">_xlfn.IFS(J36&lt;0,"Expired",J36&lt;=$G$1,"Expiring Soon",J36&lt;$D$1,"On Time")</f>
        <v>Expired</v>
      </c>
      <c r="L36" s="28" t="s">
        <v>74</v>
      </c>
      <c r="N36" s="28" t="s">
        <v>75</v>
      </c>
      <c r="O36" s="33" t="s">
        <v>83</v>
      </c>
      <c r="P36" s="57">
        <v>6373</v>
      </c>
      <c r="Q36" s="57">
        <v>7200</v>
      </c>
      <c r="R36" s="57"/>
      <c r="S36" s="57"/>
      <c r="U36" s="40">
        <f t="shared" si="7"/>
        <v>27146000</v>
      </c>
      <c r="V36" s="41">
        <f>AE36/3200</f>
        <v>0</v>
      </c>
      <c r="W36" s="57">
        <v>6720</v>
      </c>
      <c r="X36" s="57">
        <v>5947</v>
      </c>
      <c r="Y36" s="57">
        <v>6373</v>
      </c>
      <c r="Z36" s="57">
        <v>7200</v>
      </c>
      <c r="AB36" s="42">
        <v>750000000</v>
      </c>
      <c r="AC36" s="28">
        <v>4</v>
      </c>
      <c r="AD36" s="28">
        <v>2700</v>
      </c>
      <c r="AE36" s="43">
        <f t="shared" si="8"/>
        <v>0</v>
      </c>
      <c r="AF36" s="43">
        <f t="shared" si="9"/>
        <v>0</v>
      </c>
    </row>
    <row r="37" spans="1:32" ht="30.75" customHeight="1" x14ac:dyDescent="0.2">
      <c r="A37" s="59" t="s">
        <v>235</v>
      </c>
      <c r="B37" s="28" t="s">
        <v>163</v>
      </c>
      <c r="C37" s="56">
        <v>44819</v>
      </c>
      <c r="D37" s="45">
        <f t="shared" si="5"/>
        <v>45184</v>
      </c>
      <c r="E37" s="57" t="s">
        <v>96</v>
      </c>
      <c r="F37" s="57" t="s">
        <v>92</v>
      </c>
      <c r="G37" s="28">
        <v>6.0000000000000001E-3</v>
      </c>
      <c r="H37" s="58">
        <v>0</v>
      </c>
      <c r="I37" s="28" t="s">
        <v>78</v>
      </c>
      <c r="J37" s="28">
        <f t="shared" ca="1" si="6"/>
        <v>-586</v>
      </c>
      <c r="K37" s="28" t="str" cm="1">
        <f t="array" aca="1" ref="K37" ca="1">_xlfn.IFS(J37&lt;0,"Expired",J37&lt;=$G$1,"Expiring Soon",J37&lt;$D$1,"On Time")</f>
        <v>Expired</v>
      </c>
      <c r="L37" s="28" t="s">
        <v>74</v>
      </c>
      <c r="N37" s="28" t="s">
        <v>75</v>
      </c>
      <c r="O37" s="33" t="s">
        <v>83</v>
      </c>
      <c r="P37" s="28">
        <v>6187</v>
      </c>
      <c r="Q37" s="28">
        <v>5680</v>
      </c>
      <c r="U37" s="40">
        <f t="shared" si="7"/>
        <v>23734000</v>
      </c>
      <c r="V37" s="41">
        <f>AE37/3200</f>
        <v>0</v>
      </c>
      <c r="W37" s="28">
        <v>5093</v>
      </c>
      <c r="X37" s="28">
        <v>6133</v>
      </c>
      <c r="Y37" s="28">
        <v>6187</v>
      </c>
      <c r="Z37" s="28">
        <v>5680</v>
      </c>
      <c r="AB37" s="42">
        <v>750000000</v>
      </c>
      <c r="AC37" s="28">
        <v>4</v>
      </c>
      <c r="AD37" s="28">
        <v>2700</v>
      </c>
      <c r="AE37" s="43">
        <f t="shared" si="8"/>
        <v>0</v>
      </c>
      <c r="AF37" s="43">
        <f t="shared" si="9"/>
        <v>0</v>
      </c>
    </row>
    <row r="38" spans="1:32" ht="15.75" customHeight="1" x14ac:dyDescent="0.2">
      <c r="A38" s="28" t="s">
        <v>236</v>
      </c>
      <c r="B38" s="28" t="s">
        <v>163</v>
      </c>
      <c r="C38" s="29">
        <v>45155</v>
      </c>
      <c r="D38" s="45">
        <f t="shared" si="5"/>
        <v>45520</v>
      </c>
      <c r="E38" s="28" t="s">
        <v>96</v>
      </c>
      <c r="F38" s="28" t="s">
        <v>92</v>
      </c>
      <c r="G38" s="28">
        <v>6.0000000000000001E-3</v>
      </c>
      <c r="H38" s="30">
        <v>0</v>
      </c>
      <c r="I38" s="28" t="s">
        <v>99</v>
      </c>
      <c r="J38" s="28">
        <f t="shared" ca="1" si="6"/>
        <v>-250</v>
      </c>
      <c r="K38" s="28" t="str" cm="1">
        <f t="array" aca="1" ref="K38" ca="1">_xlfn.IFS(J38&lt;0,"Expired",J38&lt;=$G$1,"Expiring Soon",J38&lt;$D$1,"On Time")</f>
        <v>Expired</v>
      </c>
      <c r="L38" s="28" t="s">
        <v>74</v>
      </c>
      <c r="M38" s="28" t="s">
        <v>95</v>
      </c>
      <c r="N38" s="28" t="s">
        <v>75</v>
      </c>
      <c r="P38" s="28">
        <v>4347</v>
      </c>
      <c r="Q38" s="28">
        <v>3947</v>
      </c>
      <c r="U38" s="40">
        <f t="shared" si="7"/>
        <v>16588000</v>
      </c>
      <c r="V38" s="41">
        <f>AE38/3200</f>
        <v>0</v>
      </c>
      <c r="W38" s="28">
        <v>4347</v>
      </c>
      <c r="X38" s="28">
        <v>3947</v>
      </c>
      <c r="AB38" s="42">
        <v>750000000</v>
      </c>
      <c r="AC38" s="28">
        <v>4</v>
      </c>
      <c r="AD38" s="28">
        <v>2700</v>
      </c>
      <c r="AE38" s="43">
        <f t="shared" si="8"/>
        <v>0</v>
      </c>
      <c r="AF38" s="43">
        <f t="shared" si="9"/>
        <v>0</v>
      </c>
    </row>
    <row r="39" spans="1:32" ht="15.75" customHeight="1" x14ac:dyDescent="0.2">
      <c r="A39" s="28" t="s">
        <v>237</v>
      </c>
      <c r="B39" s="28" t="s">
        <v>163</v>
      </c>
      <c r="C39" s="29">
        <v>45156</v>
      </c>
      <c r="D39" s="45">
        <f t="shared" si="5"/>
        <v>45521</v>
      </c>
      <c r="E39" s="28" t="s">
        <v>96</v>
      </c>
      <c r="F39" s="28" t="s">
        <v>100</v>
      </c>
      <c r="G39" s="28">
        <v>6.0000000000000001E-3</v>
      </c>
      <c r="H39" s="30">
        <v>45</v>
      </c>
      <c r="I39" s="28" t="s">
        <v>78</v>
      </c>
      <c r="J39" s="28">
        <f t="shared" ca="1" si="6"/>
        <v>-249</v>
      </c>
      <c r="K39" s="28" t="str" cm="1">
        <f t="array" aca="1" ref="K39" ca="1">_xlfn.IFS(J39&lt;0,"Expired",J39&lt;=$G$1,"Expiring Soon",J39&lt;$D$1,"On Time")</f>
        <v>Expired</v>
      </c>
      <c r="L39" s="28" t="s">
        <v>74</v>
      </c>
      <c r="M39" s="28" t="s">
        <v>95</v>
      </c>
      <c r="N39" s="28" t="s">
        <v>75</v>
      </c>
      <c r="P39" s="28">
        <v>5440</v>
      </c>
      <c r="Q39" s="28">
        <v>4853</v>
      </c>
      <c r="U39" s="40">
        <f t="shared" si="7"/>
        <v>20586000</v>
      </c>
      <c r="V39" s="41">
        <f>AE39/3200</f>
        <v>3.2165625000000003E-2</v>
      </c>
      <c r="W39" s="28">
        <v>5440</v>
      </c>
      <c r="X39" s="28">
        <v>4853</v>
      </c>
      <c r="AB39" s="42">
        <v>1500000000</v>
      </c>
      <c r="AC39" s="28">
        <v>4</v>
      </c>
      <c r="AD39" s="28">
        <v>1600</v>
      </c>
      <c r="AE39" s="43">
        <f t="shared" si="8"/>
        <v>102.93</v>
      </c>
      <c r="AF39" s="43">
        <f t="shared" si="9"/>
        <v>411.72</v>
      </c>
    </row>
    <row r="40" spans="1:32" ht="15.75" customHeight="1" x14ac:dyDescent="0.2">
      <c r="A40" s="55">
        <v>41557</v>
      </c>
      <c r="B40" s="28" t="s">
        <v>279</v>
      </c>
      <c r="C40" s="56">
        <v>41557</v>
      </c>
      <c r="D40" s="45"/>
      <c r="E40" s="57" t="s">
        <v>71</v>
      </c>
      <c r="F40" s="57" t="s">
        <v>101</v>
      </c>
      <c r="G40" s="28">
        <v>6.0000000000000001E-3</v>
      </c>
      <c r="H40" s="58">
        <v>2857</v>
      </c>
      <c r="I40" s="28" t="s">
        <v>73</v>
      </c>
      <c r="L40" s="28" t="s">
        <v>74</v>
      </c>
      <c r="N40" s="28" t="s">
        <v>75</v>
      </c>
      <c r="P40" s="28">
        <v>552</v>
      </c>
      <c r="U40" s="40">
        <f t="shared" si="7"/>
        <v>2208000</v>
      </c>
      <c r="V40" s="41">
        <f t="shared" ref="V40:V48" si="10">AE40/2400</f>
        <v>0.58409777777777772</v>
      </c>
      <c r="W40" s="57">
        <v>552</v>
      </c>
      <c r="X40" s="57"/>
      <c r="Y40" s="57"/>
      <c r="Z40" s="57"/>
      <c r="AB40" s="42">
        <v>750000000</v>
      </c>
      <c r="AC40" s="28">
        <v>4</v>
      </c>
      <c r="AD40" s="28">
        <v>2700</v>
      </c>
      <c r="AE40" s="43">
        <f t="shared" si="8"/>
        <v>1401.8346666666666</v>
      </c>
      <c r="AF40" s="43">
        <f t="shared" si="9"/>
        <v>5607.3386666666665</v>
      </c>
    </row>
    <row r="41" spans="1:32" ht="15.75" customHeight="1" x14ac:dyDescent="0.2">
      <c r="A41" s="57" t="s">
        <v>249</v>
      </c>
      <c r="B41" s="28" t="s">
        <v>279</v>
      </c>
      <c r="C41" s="56">
        <v>43196</v>
      </c>
      <c r="D41" s="45"/>
      <c r="E41" s="57" t="s">
        <v>77</v>
      </c>
      <c r="F41" s="57" t="s">
        <v>101</v>
      </c>
      <c r="G41" s="28">
        <v>6.0000000000000001E-3</v>
      </c>
      <c r="H41" s="58">
        <v>115</v>
      </c>
      <c r="I41" s="28" t="s">
        <v>78</v>
      </c>
      <c r="L41" s="28" t="s">
        <v>74</v>
      </c>
      <c r="N41" s="28" t="s">
        <v>75</v>
      </c>
      <c r="P41" s="28">
        <v>3760</v>
      </c>
      <c r="U41" s="40">
        <f t="shared" si="7"/>
        <v>15040000</v>
      </c>
      <c r="V41" s="41">
        <f t="shared" si="10"/>
        <v>0.16014814814814815</v>
      </c>
      <c r="W41" s="57">
        <v>3760</v>
      </c>
      <c r="X41" s="57"/>
      <c r="Y41" s="57"/>
      <c r="Z41" s="57"/>
      <c r="AB41" s="42">
        <v>750000000</v>
      </c>
      <c r="AC41" s="28">
        <v>4</v>
      </c>
      <c r="AD41" s="28">
        <v>2700</v>
      </c>
      <c r="AE41" s="43">
        <f t="shared" si="8"/>
        <v>384.35555555555555</v>
      </c>
      <c r="AF41" s="43">
        <f t="shared" si="9"/>
        <v>1537.4222222222222</v>
      </c>
    </row>
    <row r="42" spans="1:32" ht="15.75" customHeight="1" x14ac:dyDescent="0.2">
      <c r="A42" s="57" t="s">
        <v>250</v>
      </c>
      <c r="B42" s="28" t="s">
        <v>279</v>
      </c>
      <c r="C42" s="56">
        <v>43546</v>
      </c>
      <c r="D42" s="45"/>
      <c r="E42" s="57" t="s">
        <v>77</v>
      </c>
      <c r="F42" s="57" t="s">
        <v>101</v>
      </c>
      <c r="G42" s="28">
        <v>6.0000000000000001E-3</v>
      </c>
      <c r="H42" s="58">
        <v>359</v>
      </c>
      <c r="I42" s="28" t="s">
        <v>78</v>
      </c>
      <c r="L42" s="28" t="s">
        <v>74</v>
      </c>
      <c r="N42" s="28" t="s">
        <v>75</v>
      </c>
      <c r="P42" s="28">
        <v>1920</v>
      </c>
      <c r="U42" s="40">
        <f t="shared" si="7"/>
        <v>7680000</v>
      </c>
      <c r="V42" s="41">
        <f t="shared" si="10"/>
        <v>0.2552888888888889</v>
      </c>
      <c r="W42" s="57">
        <v>1920</v>
      </c>
      <c r="X42" s="57"/>
      <c r="Y42" s="57"/>
      <c r="Z42" s="57"/>
      <c r="AB42" s="42">
        <v>750000000</v>
      </c>
      <c r="AC42" s="28">
        <v>4</v>
      </c>
      <c r="AD42" s="28">
        <v>2700</v>
      </c>
      <c r="AE42" s="43">
        <f t="shared" si="8"/>
        <v>612.69333333333338</v>
      </c>
      <c r="AF42" s="43">
        <f t="shared" si="9"/>
        <v>2450.7733333333335</v>
      </c>
    </row>
    <row r="43" spans="1:32" ht="15.75" customHeight="1" x14ac:dyDescent="0.2">
      <c r="A43" s="57" t="s">
        <v>251</v>
      </c>
      <c r="B43" s="28" t="s">
        <v>279</v>
      </c>
      <c r="C43" s="56">
        <v>43199</v>
      </c>
      <c r="D43" s="45"/>
      <c r="E43" s="57" t="s">
        <v>80</v>
      </c>
      <c r="F43" s="57" t="s">
        <v>101</v>
      </c>
      <c r="G43" s="28">
        <v>6.0000000000000001E-3</v>
      </c>
      <c r="H43" s="58">
        <v>455</v>
      </c>
      <c r="I43" s="28" t="s">
        <v>78</v>
      </c>
      <c r="L43" s="28" t="s">
        <v>74</v>
      </c>
      <c r="N43" s="28" t="s">
        <v>75</v>
      </c>
      <c r="P43" s="28">
        <v>4720</v>
      </c>
      <c r="U43" s="40">
        <f t="shared" si="7"/>
        <v>18880000</v>
      </c>
      <c r="V43" s="41">
        <f t="shared" si="10"/>
        <v>0.79540740740740745</v>
      </c>
      <c r="W43" s="57">
        <v>4720</v>
      </c>
      <c r="X43" s="57"/>
      <c r="Y43" s="57"/>
      <c r="Z43" s="57"/>
      <c r="AB43" s="42">
        <v>750000000</v>
      </c>
      <c r="AC43" s="28">
        <v>4</v>
      </c>
      <c r="AD43" s="28">
        <v>2700</v>
      </c>
      <c r="AE43" s="43">
        <f t="shared" si="8"/>
        <v>1908.9777777777779</v>
      </c>
      <c r="AF43" s="43">
        <f t="shared" si="9"/>
        <v>7635.9111111111115</v>
      </c>
    </row>
    <row r="44" spans="1:32" ht="15.75" customHeight="1" x14ac:dyDescent="0.2">
      <c r="A44" s="57" t="s">
        <v>252</v>
      </c>
      <c r="B44" s="28" t="s">
        <v>279</v>
      </c>
      <c r="C44" s="56">
        <v>43200</v>
      </c>
      <c r="D44" s="45"/>
      <c r="E44" s="57" t="s">
        <v>82</v>
      </c>
      <c r="F44" s="57" t="s">
        <v>101</v>
      </c>
      <c r="G44" s="28">
        <v>6.0000000000000001E-3</v>
      </c>
      <c r="H44" s="58">
        <v>7233</v>
      </c>
      <c r="I44" s="28" t="s">
        <v>78</v>
      </c>
      <c r="L44" s="28" t="s">
        <v>74</v>
      </c>
      <c r="N44" s="28" t="s">
        <v>75</v>
      </c>
      <c r="P44" s="28">
        <v>5973</v>
      </c>
      <c r="U44" s="40">
        <f t="shared" si="7"/>
        <v>23892000</v>
      </c>
      <c r="V44" s="41">
        <f t="shared" si="10"/>
        <v>16.001003333333333</v>
      </c>
      <c r="W44" s="57">
        <v>5973</v>
      </c>
      <c r="X44" s="57"/>
      <c r="Y44" s="57"/>
      <c r="Z44" s="57"/>
      <c r="AB44" s="42">
        <v>750000000</v>
      </c>
      <c r="AC44" s="28">
        <v>4</v>
      </c>
      <c r="AD44" s="28">
        <v>2700</v>
      </c>
      <c r="AE44" s="43">
        <f t="shared" si="8"/>
        <v>38402.408000000003</v>
      </c>
      <c r="AF44" s="43">
        <f t="shared" si="9"/>
        <v>153609.63200000001</v>
      </c>
    </row>
    <row r="45" spans="1:32" ht="15.75" customHeight="1" x14ac:dyDescent="0.2">
      <c r="A45" s="57" t="s">
        <v>253</v>
      </c>
      <c r="B45" s="28" t="s">
        <v>279</v>
      </c>
      <c r="C45" s="56">
        <v>43570</v>
      </c>
      <c r="D45" s="45"/>
      <c r="E45" s="57" t="s">
        <v>82</v>
      </c>
      <c r="F45" s="57" t="s">
        <v>101</v>
      </c>
      <c r="G45" s="28">
        <v>6.0000000000000001E-3</v>
      </c>
      <c r="H45" s="58">
        <v>7136</v>
      </c>
      <c r="I45" s="28" t="s">
        <v>78</v>
      </c>
      <c r="L45" s="28" t="s">
        <v>74</v>
      </c>
      <c r="N45" s="28" t="s">
        <v>75</v>
      </c>
      <c r="P45" s="28">
        <v>4987</v>
      </c>
      <c r="U45" s="40">
        <f t="shared" si="7"/>
        <v>19948000</v>
      </c>
      <c r="V45" s="41">
        <f t="shared" si="10"/>
        <v>13.180456296296295</v>
      </c>
      <c r="W45" s="57">
        <v>4987</v>
      </c>
      <c r="X45" s="57"/>
      <c r="Y45" s="57"/>
      <c r="Z45" s="57"/>
      <c r="AB45" s="42">
        <v>750000000</v>
      </c>
      <c r="AC45" s="28">
        <v>4</v>
      </c>
      <c r="AD45" s="28">
        <v>2700</v>
      </c>
      <c r="AE45" s="43">
        <f t="shared" si="8"/>
        <v>31633.09511111111</v>
      </c>
      <c r="AF45" s="43">
        <f t="shared" si="9"/>
        <v>126532.38044444444</v>
      </c>
    </row>
    <row r="46" spans="1:32" ht="48.75" customHeight="1" x14ac:dyDescent="0.2">
      <c r="A46" s="57" t="s">
        <v>254</v>
      </c>
      <c r="B46" s="28" t="s">
        <v>279</v>
      </c>
      <c r="C46" s="56">
        <v>43202</v>
      </c>
      <c r="D46" s="45"/>
      <c r="E46" s="57" t="s">
        <v>88</v>
      </c>
      <c r="F46" s="57" t="s">
        <v>101</v>
      </c>
      <c r="G46" s="28">
        <v>6.0000000000000001E-3</v>
      </c>
      <c r="H46" s="58">
        <v>791</v>
      </c>
      <c r="I46" s="28" t="s">
        <v>78</v>
      </c>
      <c r="L46" s="28" t="s">
        <v>74</v>
      </c>
      <c r="N46" s="28" t="s">
        <v>75</v>
      </c>
      <c r="O46" s="33" t="s">
        <v>102</v>
      </c>
      <c r="P46" s="28">
        <v>5813</v>
      </c>
      <c r="Q46" s="28">
        <v>6613</v>
      </c>
      <c r="R46" s="28">
        <v>5520</v>
      </c>
      <c r="U46" s="40">
        <f t="shared" si="7"/>
        <v>23928000</v>
      </c>
      <c r="V46" s="41">
        <f t="shared" si="10"/>
        <v>1.7525044444444446</v>
      </c>
      <c r="W46" s="57">
        <v>5813</v>
      </c>
      <c r="X46" s="57">
        <v>6613</v>
      </c>
      <c r="Y46" s="57">
        <v>5520</v>
      </c>
      <c r="Z46" s="57"/>
      <c r="AB46" s="42">
        <v>750000000</v>
      </c>
      <c r="AC46" s="28">
        <v>4</v>
      </c>
      <c r="AD46" s="28">
        <v>2700</v>
      </c>
      <c r="AE46" s="43">
        <f t="shared" si="8"/>
        <v>4206.010666666667</v>
      </c>
      <c r="AF46" s="43">
        <f t="shared" si="9"/>
        <v>16824.042666666668</v>
      </c>
    </row>
    <row r="47" spans="1:32" ht="15.75" customHeight="1" x14ac:dyDescent="0.2">
      <c r="A47" s="57" t="s">
        <v>255</v>
      </c>
      <c r="B47" s="28" t="s">
        <v>279</v>
      </c>
      <c r="C47" s="56">
        <v>43623</v>
      </c>
      <c r="D47" s="45"/>
      <c r="E47" s="57" t="s">
        <v>88</v>
      </c>
      <c r="F47" s="57" t="s">
        <v>101</v>
      </c>
      <c r="G47" s="28">
        <v>6.0000000000000001E-3</v>
      </c>
      <c r="H47" s="58">
        <v>5299</v>
      </c>
      <c r="I47" s="28" t="s">
        <v>78</v>
      </c>
      <c r="L47" s="28" t="s">
        <v>74</v>
      </c>
      <c r="N47" s="28" t="s">
        <v>75</v>
      </c>
      <c r="P47" s="28">
        <v>4053</v>
      </c>
      <c r="Q47" s="28">
        <v>3707</v>
      </c>
      <c r="U47" s="40">
        <f t="shared" si="7"/>
        <v>15520000</v>
      </c>
      <c r="V47" s="41">
        <f t="shared" si="10"/>
        <v>7.6148592592592586</v>
      </c>
      <c r="W47" s="57">
        <v>4053</v>
      </c>
      <c r="X47" s="57">
        <v>3707</v>
      </c>
      <c r="Y47" s="57"/>
      <c r="Z47" s="57"/>
      <c r="AB47" s="42">
        <v>750000000</v>
      </c>
      <c r="AC47" s="28">
        <v>4</v>
      </c>
      <c r="AD47" s="28">
        <v>2700</v>
      </c>
      <c r="AE47" s="43">
        <f t="shared" si="8"/>
        <v>18275.662222222221</v>
      </c>
      <c r="AF47" s="43">
        <f t="shared" si="9"/>
        <v>73102.648888888885</v>
      </c>
    </row>
    <row r="48" spans="1:32" ht="15.75" customHeight="1" x14ac:dyDescent="0.2">
      <c r="A48" s="57" t="s">
        <v>256</v>
      </c>
      <c r="B48" s="28" t="s">
        <v>279</v>
      </c>
      <c r="C48" s="56">
        <v>43875</v>
      </c>
      <c r="D48" s="45">
        <f t="shared" ref="D48:D55" si="11">C48+$D$1</f>
        <v>44240</v>
      </c>
      <c r="E48" s="57" t="s">
        <v>96</v>
      </c>
      <c r="F48" s="57" t="s">
        <v>101</v>
      </c>
      <c r="G48" s="28">
        <v>8.0000000000000002E-3</v>
      </c>
      <c r="H48" s="58">
        <v>0</v>
      </c>
      <c r="I48" s="28" t="s">
        <v>78</v>
      </c>
      <c r="J48" s="28">
        <f t="shared" ref="J48:J55" ca="1" si="12">D48-$A$1</f>
        <v>-1530</v>
      </c>
      <c r="L48" s="28" t="s">
        <v>74</v>
      </c>
      <c r="N48" s="28" t="s">
        <v>75</v>
      </c>
      <c r="P48" s="28">
        <v>4027</v>
      </c>
      <c r="Q48" s="28">
        <v>4187</v>
      </c>
      <c r="U48" s="40">
        <f t="shared" si="7"/>
        <v>16428000</v>
      </c>
      <c r="V48" s="41">
        <f t="shared" si="10"/>
        <v>0</v>
      </c>
      <c r="W48" s="57">
        <v>6480</v>
      </c>
      <c r="X48" s="57">
        <v>7520</v>
      </c>
      <c r="Y48" s="57">
        <v>4027</v>
      </c>
      <c r="Z48" s="57">
        <v>4187</v>
      </c>
      <c r="AB48" s="42">
        <v>750000000</v>
      </c>
      <c r="AC48" s="28">
        <v>4</v>
      </c>
      <c r="AD48" s="28">
        <v>2700</v>
      </c>
      <c r="AE48" s="43">
        <f t="shared" si="8"/>
        <v>0</v>
      </c>
      <c r="AF48" s="43">
        <f t="shared" si="9"/>
        <v>0</v>
      </c>
    </row>
    <row r="49" spans="1:32" ht="15.75" customHeight="1" x14ac:dyDescent="0.2">
      <c r="A49" s="57" t="s">
        <v>257</v>
      </c>
      <c r="B49" s="28" t="s">
        <v>279</v>
      </c>
      <c r="C49" s="56">
        <v>43910</v>
      </c>
      <c r="D49" s="45">
        <f t="shared" si="11"/>
        <v>44275</v>
      </c>
      <c r="E49" s="57" t="s">
        <v>96</v>
      </c>
      <c r="F49" s="57" t="s">
        <v>101</v>
      </c>
      <c r="G49" s="28">
        <v>8.0000000000000002E-3</v>
      </c>
      <c r="H49" s="58">
        <v>0</v>
      </c>
      <c r="I49" s="28" t="s">
        <v>78</v>
      </c>
      <c r="J49" s="28">
        <f t="shared" ca="1" si="12"/>
        <v>-1495</v>
      </c>
      <c r="K49" s="28" t="str" cm="1">
        <f t="array" aca="1" ref="K49" ca="1">_xlfn.IFS(J49&lt;0,"Expired",J49&lt;=$G$1,"Expiring Soon",J49&lt;$D$1,"On Time")</f>
        <v>Expired</v>
      </c>
      <c r="L49" s="28" t="s">
        <v>74</v>
      </c>
      <c r="N49" s="28" t="s">
        <v>75</v>
      </c>
      <c r="P49" s="28">
        <v>5440</v>
      </c>
      <c r="Q49" s="28">
        <v>5787</v>
      </c>
      <c r="U49" s="40">
        <f t="shared" si="7"/>
        <v>22454000</v>
      </c>
      <c r="V49" s="41">
        <f>AE49/3200</f>
        <v>0</v>
      </c>
      <c r="W49" s="57">
        <v>5440</v>
      </c>
      <c r="X49" s="57">
        <v>5787</v>
      </c>
      <c r="Y49" s="57"/>
      <c r="Z49" s="57"/>
      <c r="AB49" s="42">
        <v>750000000</v>
      </c>
      <c r="AC49" s="28">
        <v>4</v>
      </c>
      <c r="AD49" s="28">
        <v>2700</v>
      </c>
      <c r="AE49" s="43">
        <f t="shared" si="8"/>
        <v>0</v>
      </c>
      <c r="AF49" s="43">
        <f t="shared" si="9"/>
        <v>0</v>
      </c>
    </row>
    <row r="50" spans="1:32" ht="15.75" customHeight="1" x14ac:dyDescent="0.2">
      <c r="A50" s="57" t="s">
        <v>258</v>
      </c>
      <c r="B50" s="28" t="s">
        <v>279</v>
      </c>
      <c r="C50" s="56">
        <v>44307</v>
      </c>
      <c r="D50" s="45">
        <f t="shared" si="11"/>
        <v>44672</v>
      </c>
      <c r="E50" s="57" t="s">
        <v>96</v>
      </c>
      <c r="F50" s="57" t="s">
        <v>101</v>
      </c>
      <c r="G50" s="28">
        <v>8.0000000000000002E-3</v>
      </c>
      <c r="H50" s="58">
        <v>0</v>
      </c>
      <c r="I50" s="28" t="s">
        <v>78</v>
      </c>
      <c r="J50" s="28">
        <f t="shared" ca="1" si="12"/>
        <v>-1098</v>
      </c>
      <c r="L50" s="28" t="s">
        <v>74</v>
      </c>
      <c r="N50" s="28" t="s">
        <v>75</v>
      </c>
      <c r="P50" s="28">
        <v>5413</v>
      </c>
      <c r="Q50" s="28">
        <v>5387</v>
      </c>
      <c r="U50" s="40">
        <f t="shared" si="7"/>
        <v>21600000</v>
      </c>
      <c r="V50" s="41">
        <f>AE50/2400</f>
        <v>0</v>
      </c>
      <c r="W50" s="57">
        <v>5413</v>
      </c>
      <c r="X50" s="57">
        <v>5387</v>
      </c>
      <c r="Y50" s="57">
        <v>6933</v>
      </c>
      <c r="Z50" s="57">
        <v>6880</v>
      </c>
      <c r="AB50" s="42">
        <v>750000000</v>
      </c>
      <c r="AC50" s="28">
        <v>4</v>
      </c>
      <c r="AD50" s="28">
        <v>2700</v>
      </c>
      <c r="AE50" s="43">
        <f t="shared" si="8"/>
        <v>0</v>
      </c>
      <c r="AF50" s="43">
        <f t="shared" si="9"/>
        <v>0</v>
      </c>
    </row>
    <row r="51" spans="1:32" ht="15.75" customHeight="1" x14ac:dyDescent="0.2">
      <c r="A51" s="57" t="s">
        <v>259</v>
      </c>
      <c r="B51" s="28" t="s">
        <v>279</v>
      </c>
      <c r="C51" s="56">
        <v>44321</v>
      </c>
      <c r="D51" s="45">
        <f t="shared" si="11"/>
        <v>44686</v>
      </c>
      <c r="E51" s="57" t="s">
        <v>96</v>
      </c>
      <c r="F51" s="57" t="s">
        <v>101</v>
      </c>
      <c r="G51" s="28">
        <v>8.0000000000000002E-3</v>
      </c>
      <c r="H51" s="58">
        <v>0</v>
      </c>
      <c r="I51" s="28" t="s">
        <v>78</v>
      </c>
      <c r="J51" s="28">
        <f t="shared" ca="1" si="12"/>
        <v>-1084</v>
      </c>
      <c r="L51" s="28" t="s">
        <v>74</v>
      </c>
      <c r="N51" s="28" t="s">
        <v>75</v>
      </c>
      <c r="O51" s="33" t="s">
        <v>98</v>
      </c>
      <c r="P51" s="57">
        <v>5467</v>
      </c>
      <c r="Q51" s="57">
        <v>3840</v>
      </c>
      <c r="R51" s="57">
        <v>6507</v>
      </c>
      <c r="S51" s="57"/>
      <c r="T51" s="57">
        <v>7520</v>
      </c>
      <c r="U51" s="40">
        <f t="shared" si="7"/>
        <v>23334000</v>
      </c>
      <c r="V51" s="41">
        <f>AE51/2400</f>
        <v>0</v>
      </c>
      <c r="W51" s="57">
        <v>5467</v>
      </c>
      <c r="X51" s="57">
        <v>3840</v>
      </c>
      <c r="Y51" s="57">
        <v>6507</v>
      </c>
      <c r="Z51" s="57">
        <v>7520</v>
      </c>
      <c r="AB51" s="42">
        <v>750000000</v>
      </c>
      <c r="AC51" s="28">
        <v>4</v>
      </c>
      <c r="AD51" s="28">
        <v>2700</v>
      </c>
      <c r="AE51" s="43">
        <f t="shared" si="8"/>
        <v>0</v>
      </c>
      <c r="AF51" s="43">
        <f t="shared" si="9"/>
        <v>0</v>
      </c>
    </row>
    <row r="52" spans="1:32" ht="15.75" customHeight="1" x14ac:dyDescent="0.2">
      <c r="A52" s="57" t="s">
        <v>260</v>
      </c>
      <c r="B52" s="28" t="s">
        <v>279</v>
      </c>
      <c r="C52" s="56">
        <v>44699</v>
      </c>
      <c r="D52" s="45">
        <f t="shared" si="11"/>
        <v>45064</v>
      </c>
      <c r="E52" s="57" t="s">
        <v>96</v>
      </c>
      <c r="F52" s="57" t="s">
        <v>101</v>
      </c>
      <c r="G52" s="28">
        <v>8.0000000000000002E-3</v>
      </c>
      <c r="H52" s="58">
        <v>0</v>
      </c>
      <c r="I52" s="28" t="s">
        <v>78</v>
      </c>
      <c r="J52" s="28">
        <f t="shared" ca="1" si="12"/>
        <v>-706</v>
      </c>
      <c r="L52" s="28" t="s">
        <v>74</v>
      </c>
      <c r="N52" s="28" t="s">
        <v>75</v>
      </c>
      <c r="O52" s="33" t="s">
        <v>98</v>
      </c>
      <c r="P52" s="28">
        <v>4827</v>
      </c>
      <c r="Q52" s="28">
        <v>5280</v>
      </c>
      <c r="U52" s="40">
        <f t="shared" si="7"/>
        <v>20214000</v>
      </c>
      <c r="V52" s="41">
        <f>AE52/2400</f>
        <v>0</v>
      </c>
      <c r="W52" s="57">
        <v>4827</v>
      </c>
      <c r="X52" s="57">
        <v>5280</v>
      </c>
      <c r="Y52" s="57"/>
      <c r="Z52" s="57"/>
      <c r="AB52" s="42">
        <v>750000000</v>
      </c>
      <c r="AC52" s="28">
        <v>4</v>
      </c>
      <c r="AD52" s="28">
        <v>2700</v>
      </c>
      <c r="AE52" s="43">
        <f t="shared" si="8"/>
        <v>0</v>
      </c>
      <c r="AF52" s="43">
        <f t="shared" si="9"/>
        <v>0</v>
      </c>
    </row>
    <row r="53" spans="1:32" ht="15.75" customHeight="1" x14ac:dyDescent="0.2">
      <c r="A53" s="57" t="s">
        <v>261</v>
      </c>
      <c r="B53" s="28" t="s">
        <v>279</v>
      </c>
      <c r="C53" s="56">
        <v>44784</v>
      </c>
      <c r="D53" s="45">
        <f t="shared" si="11"/>
        <v>45149</v>
      </c>
      <c r="E53" s="57" t="s">
        <v>96</v>
      </c>
      <c r="F53" s="57" t="s">
        <v>101</v>
      </c>
      <c r="G53" s="28">
        <v>8.0000000000000002E-3</v>
      </c>
      <c r="H53" s="58">
        <v>0</v>
      </c>
      <c r="I53" s="28" t="s">
        <v>78</v>
      </c>
      <c r="J53" s="28">
        <f t="shared" ca="1" si="12"/>
        <v>-621</v>
      </c>
      <c r="K53" s="28" t="str" cm="1">
        <f t="array" aca="1" ref="K53" ca="1">_xlfn.IFS(J53&lt;0,"Expired",J53&lt;=$G$1,"Expiring Soon",J53&lt;$D$1,"On Time")</f>
        <v>Expired</v>
      </c>
      <c r="L53" s="28" t="s">
        <v>74</v>
      </c>
      <c r="N53" s="28" t="s">
        <v>75</v>
      </c>
      <c r="O53" s="33" t="s">
        <v>103</v>
      </c>
      <c r="P53" s="28">
        <v>6640</v>
      </c>
      <c r="Q53" s="28">
        <v>6453</v>
      </c>
      <c r="U53" s="40">
        <f t="shared" si="7"/>
        <v>26186000</v>
      </c>
      <c r="V53" s="41">
        <f>AE53/2700</f>
        <v>0</v>
      </c>
      <c r="W53" s="57">
        <v>6507</v>
      </c>
      <c r="X53" s="57">
        <v>5947</v>
      </c>
      <c r="Y53" s="57">
        <v>6640</v>
      </c>
      <c r="Z53" s="57">
        <v>6453</v>
      </c>
      <c r="AB53" s="42">
        <v>750000000</v>
      </c>
      <c r="AC53" s="28">
        <v>4</v>
      </c>
      <c r="AD53" s="28">
        <v>2700</v>
      </c>
      <c r="AE53" s="43">
        <f t="shared" si="8"/>
        <v>0</v>
      </c>
      <c r="AF53" s="43">
        <f t="shared" si="9"/>
        <v>0</v>
      </c>
    </row>
    <row r="54" spans="1:32" ht="15.75" customHeight="1" x14ac:dyDescent="0.2">
      <c r="A54" s="57" t="s">
        <v>262</v>
      </c>
      <c r="B54" s="28" t="s">
        <v>279</v>
      </c>
      <c r="C54" s="56">
        <v>44826</v>
      </c>
      <c r="D54" s="45">
        <f t="shared" si="11"/>
        <v>45191</v>
      </c>
      <c r="E54" s="57" t="s">
        <v>96</v>
      </c>
      <c r="F54" s="57" t="s">
        <v>101</v>
      </c>
      <c r="G54" s="28">
        <v>8.0000000000000002E-3</v>
      </c>
      <c r="H54" s="58">
        <v>0</v>
      </c>
      <c r="I54" s="28" t="s">
        <v>78</v>
      </c>
      <c r="J54" s="28">
        <f t="shared" ca="1" si="12"/>
        <v>-579</v>
      </c>
      <c r="K54" s="28" t="str" cm="1">
        <f t="array" aca="1" ref="K54" ca="1">_xlfn.IFS(J54&lt;0,"Expired",J54&lt;=$G$1,"Expiring Soon",J54&lt;$D$1,"On Time")</f>
        <v>Expired</v>
      </c>
      <c r="L54" s="28" t="s">
        <v>74</v>
      </c>
      <c r="N54" s="28" t="s">
        <v>75</v>
      </c>
      <c r="O54" s="33" t="s">
        <v>103</v>
      </c>
      <c r="P54" s="28">
        <v>7067</v>
      </c>
      <c r="Q54" s="28">
        <v>5893</v>
      </c>
      <c r="U54" s="40">
        <f t="shared" si="7"/>
        <v>25920000</v>
      </c>
      <c r="V54" s="41">
        <f>AE54/3200</f>
        <v>0</v>
      </c>
      <c r="W54" s="28">
        <v>5600</v>
      </c>
      <c r="X54" s="28">
        <v>5947</v>
      </c>
      <c r="Y54" s="28">
        <v>7067</v>
      </c>
      <c r="Z54" s="28">
        <v>5893</v>
      </c>
      <c r="AB54" s="42">
        <v>750000000</v>
      </c>
      <c r="AC54" s="28">
        <v>4</v>
      </c>
      <c r="AD54" s="28">
        <v>2700</v>
      </c>
      <c r="AE54" s="43">
        <f t="shared" si="8"/>
        <v>0</v>
      </c>
      <c r="AF54" s="43">
        <f t="shared" si="9"/>
        <v>0</v>
      </c>
    </row>
    <row r="55" spans="1:32" ht="15.75" customHeight="1" x14ac:dyDescent="0.2">
      <c r="A55" s="28" t="s">
        <v>263</v>
      </c>
      <c r="B55" s="28" t="s">
        <v>279</v>
      </c>
      <c r="C55" s="29">
        <v>44869</v>
      </c>
      <c r="D55" s="45">
        <f t="shared" si="11"/>
        <v>45234</v>
      </c>
      <c r="E55" s="28" t="s">
        <v>96</v>
      </c>
      <c r="F55" s="28" t="s">
        <v>101</v>
      </c>
      <c r="G55" s="28">
        <v>8.0000000000000002E-3</v>
      </c>
      <c r="H55" s="30">
        <v>0</v>
      </c>
      <c r="I55" s="28" t="s">
        <v>78</v>
      </c>
      <c r="J55" s="28">
        <f t="shared" ca="1" si="12"/>
        <v>-536</v>
      </c>
      <c r="K55" s="28" t="str" cm="1">
        <f t="array" aca="1" ref="K55" ca="1">_xlfn.IFS(J55&lt;0,"Expired",J55&lt;=$G$1,"Expiring Soon",J55&lt;$D$1,"On Time")</f>
        <v>Expired</v>
      </c>
      <c r="L55" s="28" t="s">
        <v>74</v>
      </c>
      <c r="N55" s="28" t="s">
        <v>75</v>
      </c>
      <c r="O55" s="33" t="s">
        <v>104</v>
      </c>
      <c r="P55" s="28">
        <v>6000</v>
      </c>
      <c r="Q55" s="28">
        <v>5307</v>
      </c>
      <c r="R55" s="28">
        <v>5653</v>
      </c>
      <c r="U55" s="40">
        <f t="shared" si="7"/>
        <v>22613333.333333332</v>
      </c>
      <c r="V55" s="41">
        <f>AE55/2700</f>
        <v>0</v>
      </c>
      <c r="W55" s="28">
        <v>6000</v>
      </c>
      <c r="X55" s="28">
        <v>5307</v>
      </c>
      <c r="Y55" s="28">
        <v>5653</v>
      </c>
      <c r="AB55" s="42">
        <v>750000000</v>
      </c>
      <c r="AC55" s="28">
        <v>4</v>
      </c>
      <c r="AD55" s="28">
        <v>2700</v>
      </c>
      <c r="AE55" s="43">
        <f t="shared" si="8"/>
        <v>0</v>
      </c>
      <c r="AF55" s="43">
        <f t="shared" si="9"/>
        <v>0</v>
      </c>
    </row>
    <row r="56" spans="1:32" ht="15.75" customHeight="1" x14ac:dyDescent="0.2">
      <c r="A56" s="47" t="s">
        <v>105</v>
      </c>
      <c r="B56" s="28" t="s">
        <v>164</v>
      </c>
      <c r="C56" s="54">
        <v>39262</v>
      </c>
      <c r="D56" s="45"/>
      <c r="E56" s="48" t="s">
        <v>71</v>
      </c>
      <c r="F56" s="48" t="s">
        <v>106</v>
      </c>
      <c r="G56" s="28">
        <v>6.0000000000000001E-3</v>
      </c>
      <c r="H56" s="49">
        <v>556</v>
      </c>
      <c r="I56" s="28" t="s">
        <v>73</v>
      </c>
      <c r="L56" s="28" t="s">
        <v>74</v>
      </c>
      <c r="N56" s="28" t="s">
        <v>75</v>
      </c>
      <c r="P56" s="28">
        <v>0</v>
      </c>
      <c r="Q56" s="28">
        <v>0</v>
      </c>
      <c r="U56" s="40">
        <f t="shared" si="7"/>
        <v>0</v>
      </c>
      <c r="V56" s="41">
        <f>AE56/2400</f>
        <v>0</v>
      </c>
      <c r="W56" s="48"/>
      <c r="X56" s="48"/>
      <c r="Y56" s="48"/>
      <c r="Z56" s="48"/>
      <c r="AA56" s="48"/>
      <c r="AB56" s="42">
        <v>750000000</v>
      </c>
      <c r="AC56" s="28">
        <v>4</v>
      </c>
      <c r="AD56" s="28">
        <v>2700</v>
      </c>
      <c r="AE56" s="43">
        <f t="shared" si="8"/>
        <v>0</v>
      </c>
      <c r="AF56" s="43">
        <f t="shared" si="9"/>
        <v>0</v>
      </c>
    </row>
    <row r="57" spans="1:32" ht="15.75" customHeight="1" x14ac:dyDescent="0.2">
      <c r="A57" s="47" t="s">
        <v>185</v>
      </c>
      <c r="B57" s="28" t="s">
        <v>164</v>
      </c>
      <c r="C57" s="54">
        <v>44081</v>
      </c>
      <c r="D57" s="45"/>
      <c r="E57" s="48" t="s">
        <v>77</v>
      </c>
      <c r="F57" s="48" t="s">
        <v>106</v>
      </c>
      <c r="G57" s="28">
        <v>6.0000000000000001E-3</v>
      </c>
      <c r="H57" s="49">
        <v>106</v>
      </c>
      <c r="I57" s="28" t="s">
        <v>78</v>
      </c>
      <c r="L57" s="28" t="s">
        <v>74</v>
      </c>
      <c r="N57" s="28" t="s">
        <v>75</v>
      </c>
      <c r="O57" s="33" t="s">
        <v>107</v>
      </c>
      <c r="P57" s="28">
        <v>8000</v>
      </c>
      <c r="Q57" s="28">
        <v>7173</v>
      </c>
      <c r="R57" s="28">
        <v>6960</v>
      </c>
      <c r="U57" s="40">
        <f t="shared" si="7"/>
        <v>29510666.666666668</v>
      </c>
      <c r="V57" s="41">
        <f>AE57/1200</f>
        <v>0.5792834567901235</v>
      </c>
      <c r="W57" s="48">
        <v>8000</v>
      </c>
      <c r="X57" s="48">
        <v>7173</v>
      </c>
      <c r="Y57" s="48">
        <v>6960</v>
      </c>
      <c r="Z57" s="48"/>
      <c r="AA57" s="48"/>
      <c r="AB57" s="42">
        <v>750000000</v>
      </c>
      <c r="AC57" s="28">
        <v>4</v>
      </c>
      <c r="AD57" s="28">
        <v>2700</v>
      </c>
      <c r="AE57" s="43">
        <f t="shared" si="8"/>
        <v>695.14014814814823</v>
      </c>
      <c r="AF57" s="43">
        <f t="shared" si="9"/>
        <v>2780.5605925925929</v>
      </c>
    </row>
    <row r="58" spans="1:32" ht="15.75" customHeight="1" x14ac:dyDescent="0.2">
      <c r="A58" s="28" t="s">
        <v>186</v>
      </c>
      <c r="B58" s="28" t="s">
        <v>164</v>
      </c>
      <c r="C58" s="29">
        <v>45196</v>
      </c>
      <c r="D58" s="45"/>
      <c r="E58" s="28" t="s">
        <v>80</v>
      </c>
      <c r="F58" s="28" t="s">
        <v>106</v>
      </c>
      <c r="G58" s="28">
        <v>6.0000000000000001E-3</v>
      </c>
      <c r="H58" s="30">
        <v>3112</v>
      </c>
      <c r="I58" s="28" t="s">
        <v>99</v>
      </c>
      <c r="J58" s="28">
        <f t="shared" ref="J58" ca="1" si="13">D58-$A$1</f>
        <v>-45770</v>
      </c>
      <c r="L58" s="28" t="s">
        <v>94</v>
      </c>
      <c r="N58" s="28" t="s">
        <v>75</v>
      </c>
      <c r="P58" s="28">
        <v>5867</v>
      </c>
      <c r="Q58" s="28">
        <v>7067</v>
      </c>
      <c r="U58" s="40">
        <f t="shared" si="7"/>
        <v>25868000</v>
      </c>
      <c r="V58" s="41">
        <f>AE58/3200</f>
        <v>5.5903622222222227</v>
      </c>
      <c r="W58" s="28">
        <v>5867</v>
      </c>
      <c r="X58" s="28">
        <v>7067</v>
      </c>
      <c r="AB58" s="42">
        <v>750000000</v>
      </c>
      <c r="AC58" s="28">
        <v>4</v>
      </c>
      <c r="AD58" s="28">
        <v>2700</v>
      </c>
      <c r="AE58" s="43">
        <f t="shared" si="8"/>
        <v>17889.159111111112</v>
      </c>
      <c r="AF58" s="43">
        <f t="shared" si="9"/>
        <v>71556.636444444448</v>
      </c>
    </row>
    <row r="59" spans="1:32" ht="15.75" customHeight="1" x14ac:dyDescent="0.2">
      <c r="A59" s="28" t="s">
        <v>108</v>
      </c>
      <c r="B59" s="28" t="s">
        <v>162</v>
      </c>
      <c r="C59" s="29">
        <v>37036</v>
      </c>
      <c r="E59" s="28" t="s">
        <v>86</v>
      </c>
      <c r="F59" s="28" t="s">
        <v>109</v>
      </c>
      <c r="G59" s="28">
        <v>6.0000000000000001E-3</v>
      </c>
      <c r="H59" s="30">
        <v>92</v>
      </c>
      <c r="I59" s="28" t="s">
        <v>73</v>
      </c>
      <c r="L59" s="28" t="s">
        <v>74</v>
      </c>
      <c r="N59" s="28" t="s">
        <v>75</v>
      </c>
      <c r="P59" s="28">
        <v>640</v>
      </c>
      <c r="U59" s="40">
        <f t="shared" ref="U59:U63" si="14">AVERAGE(P59:T59)*4000</f>
        <v>2560000</v>
      </c>
      <c r="V59" s="41">
        <f>AE59/2400</f>
        <v>2.1807407407407407E-2</v>
      </c>
      <c r="W59" s="28">
        <v>640</v>
      </c>
      <c r="AB59" s="42">
        <v>750000000</v>
      </c>
      <c r="AC59" s="28">
        <v>3</v>
      </c>
      <c r="AD59" s="28">
        <v>2700</v>
      </c>
      <c r="AE59" s="43">
        <f t="shared" ref="AE59:AE63" si="15">(H59*U59)/(G59*AB59)</f>
        <v>52.337777777777781</v>
      </c>
      <c r="AF59" s="43">
        <f t="shared" ref="AF59:AF63" si="16">AE59*AC59</f>
        <v>157.01333333333335</v>
      </c>
    </row>
    <row r="60" spans="1:32" ht="51" customHeight="1" x14ac:dyDescent="0.2">
      <c r="A60" s="44" t="s">
        <v>192</v>
      </c>
      <c r="B60" s="28" t="s">
        <v>162</v>
      </c>
      <c r="C60" s="45">
        <v>43170</v>
      </c>
      <c r="D60" s="45"/>
      <c r="E60" s="44" t="s">
        <v>77</v>
      </c>
      <c r="F60" s="28" t="s">
        <v>109</v>
      </c>
      <c r="G60" s="28">
        <v>6.0000000000000001E-3</v>
      </c>
      <c r="H60" s="46">
        <v>113</v>
      </c>
      <c r="I60" s="28" t="s">
        <v>78</v>
      </c>
      <c r="L60" s="28" t="s">
        <v>74</v>
      </c>
      <c r="N60" s="28" t="s">
        <v>75</v>
      </c>
      <c r="P60" s="44">
        <v>5440</v>
      </c>
      <c r="Q60" s="44">
        <v>4453</v>
      </c>
      <c r="R60" s="44"/>
      <c r="S60" s="44"/>
      <c r="U60" s="40">
        <f t="shared" si="14"/>
        <v>19786000</v>
      </c>
      <c r="V60" s="41">
        <f>AE60/2400</f>
        <v>0.2070201851851852</v>
      </c>
      <c r="W60" s="44">
        <v>5440</v>
      </c>
      <c r="X60" s="44">
        <v>4453</v>
      </c>
      <c r="AB60" s="42">
        <v>750000000</v>
      </c>
      <c r="AC60" s="28">
        <v>3</v>
      </c>
      <c r="AD60" s="28">
        <v>2700</v>
      </c>
      <c r="AE60" s="43">
        <f t="shared" si="15"/>
        <v>496.84844444444445</v>
      </c>
      <c r="AF60" s="43">
        <f t="shared" si="16"/>
        <v>1490.5453333333335</v>
      </c>
    </row>
    <row r="61" spans="1:32" ht="15.75" customHeight="1" x14ac:dyDescent="0.2">
      <c r="A61" s="44" t="s">
        <v>193</v>
      </c>
      <c r="B61" s="28" t="s">
        <v>162</v>
      </c>
      <c r="C61" s="45">
        <v>43185</v>
      </c>
      <c r="D61" s="45"/>
      <c r="E61" s="44" t="s">
        <v>77</v>
      </c>
      <c r="F61" s="28" t="s">
        <v>109</v>
      </c>
      <c r="G61" s="28">
        <v>6.0000000000000001E-3</v>
      </c>
      <c r="H61" s="46">
        <v>55</v>
      </c>
      <c r="I61" s="28" t="s">
        <v>78</v>
      </c>
      <c r="L61" s="28" t="s">
        <v>74</v>
      </c>
      <c r="N61" s="28" t="s">
        <v>75</v>
      </c>
      <c r="P61" s="44">
        <v>3520</v>
      </c>
      <c r="Q61" s="44"/>
      <c r="R61" s="44"/>
      <c r="S61" s="44"/>
      <c r="U61" s="40">
        <f t="shared" si="14"/>
        <v>14080000</v>
      </c>
      <c r="V61" s="41">
        <f>AE61/2400</f>
        <v>7.1703703703703714E-2</v>
      </c>
      <c r="W61" s="44">
        <v>3520</v>
      </c>
      <c r="X61" s="44"/>
      <c r="AB61" s="42">
        <v>750000000</v>
      </c>
      <c r="AC61" s="28">
        <v>3</v>
      </c>
      <c r="AD61" s="28">
        <v>2700</v>
      </c>
      <c r="AE61" s="43">
        <f t="shared" si="15"/>
        <v>172.0888888888889</v>
      </c>
      <c r="AF61" s="43">
        <f t="shared" si="16"/>
        <v>516.26666666666665</v>
      </c>
    </row>
    <row r="62" spans="1:32" ht="15.75" customHeight="1" x14ac:dyDescent="0.2">
      <c r="A62" s="44" t="s">
        <v>194</v>
      </c>
      <c r="B62" s="28" t="s">
        <v>162</v>
      </c>
      <c r="C62" s="45">
        <v>43187</v>
      </c>
      <c r="D62" s="45"/>
      <c r="E62" s="44" t="s">
        <v>80</v>
      </c>
      <c r="F62" s="28" t="s">
        <v>109</v>
      </c>
      <c r="G62" s="28">
        <v>6.0000000000000001E-3</v>
      </c>
      <c r="H62" s="46">
        <v>420</v>
      </c>
      <c r="I62" s="28" t="s">
        <v>78</v>
      </c>
      <c r="L62" s="28" t="s">
        <v>74</v>
      </c>
      <c r="N62" s="28" t="s">
        <v>75</v>
      </c>
      <c r="P62" s="44">
        <v>2747</v>
      </c>
      <c r="Q62" s="44"/>
      <c r="R62" s="44"/>
      <c r="S62" s="44"/>
      <c r="U62" s="40">
        <f t="shared" si="14"/>
        <v>10988000</v>
      </c>
      <c r="V62" s="41">
        <f>AE62/1200</f>
        <v>0.85462222222222217</v>
      </c>
      <c r="W62" s="44">
        <v>2747</v>
      </c>
      <c r="X62" s="44"/>
      <c r="AB62" s="42">
        <v>750000000</v>
      </c>
      <c r="AC62" s="28">
        <v>3</v>
      </c>
      <c r="AD62" s="28">
        <v>2700</v>
      </c>
      <c r="AE62" s="43">
        <f t="shared" si="15"/>
        <v>1025.5466666666666</v>
      </c>
      <c r="AF62" s="43">
        <f t="shared" si="16"/>
        <v>3076.64</v>
      </c>
    </row>
    <row r="63" spans="1:32" ht="15.75" customHeight="1" x14ac:dyDescent="0.2">
      <c r="A63" s="44" t="s">
        <v>195</v>
      </c>
      <c r="B63" s="28" t="s">
        <v>162</v>
      </c>
      <c r="C63" s="45">
        <v>43189</v>
      </c>
      <c r="D63" s="45"/>
      <c r="E63" s="44" t="s">
        <v>82</v>
      </c>
      <c r="F63" s="28" t="s">
        <v>109</v>
      </c>
      <c r="G63" s="28">
        <v>6.0000000000000001E-3</v>
      </c>
      <c r="H63" s="46">
        <v>2741</v>
      </c>
      <c r="I63" s="28" t="s">
        <v>78</v>
      </c>
      <c r="L63" s="28" t="s">
        <v>74</v>
      </c>
      <c r="N63" s="28" t="s">
        <v>75</v>
      </c>
      <c r="P63" s="44">
        <v>3893</v>
      </c>
      <c r="Q63" s="44"/>
      <c r="R63" s="44"/>
      <c r="S63" s="44"/>
      <c r="U63" s="40">
        <f t="shared" si="14"/>
        <v>15572000</v>
      </c>
      <c r="V63" s="41">
        <f>AE63/1200</f>
        <v>7.9042318518518524</v>
      </c>
      <c r="W63" s="44">
        <v>3893</v>
      </c>
      <c r="X63" s="44"/>
      <c r="AB63" s="42">
        <v>750000000</v>
      </c>
      <c r="AC63" s="28">
        <v>3</v>
      </c>
      <c r="AD63" s="28">
        <v>2700</v>
      </c>
      <c r="AE63" s="43">
        <f t="shared" si="15"/>
        <v>9485.0782222222224</v>
      </c>
      <c r="AF63" s="43">
        <f t="shared" si="16"/>
        <v>28455.234666666667</v>
      </c>
    </row>
    <row r="64" spans="1:32" ht="15.75" customHeight="1" x14ac:dyDescent="0.2">
      <c r="A64" s="28" t="s">
        <v>196</v>
      </c>
      <c r="B64" s="28" t="s">
        <v>162</v>
      </c>
      <c r="C64" s="29">
        <v>45170</v>
      </c>
      <c r="D64" s="45">
        <f t="shared" ref="D64:D66" si="17">C64+$D$1</f>
        <v>45535</v>
      </c>
      <c r="E64" s="28" t="s">
        <v>96</v>
      </c>
      <c r="F64" s="28" t="s">
        <v>109</v>
      </c>
      <c r="G64" s="28">
        <v>6.0000000000000001E-3</v>
      </c>
      <c r="H64" s="30">
        <v>0</v>
      </c>
      <c r="I64" s="28" t="s">
        <v>99</v>
      </c>
      <c r="J64" s="28">
        <f t="shared" ref="J64:J66" ca="1" si="18">D64-$A$1</f>
        <v>-235</v>
      </c>
      <c r="K64" s="28" t="str" cm="1">
        <f t="array" aca="1" ref="K64" ca="1">_xlfn.IFS(J64&lt;0,"Expired",J64&lt;=$G$1,"Expiring Soon",J64&lt;$D$1,"On Time")</f>
        <v>Expired</v>
      </c>
      <c r="L64" s="28" t="s">
        <v>74</v>
      </c>
      <c r="M64" s="28" t="s">
        <v>95</v>
      </c>
      <c r="N64" s="28" t="s">
        <v>75</v>
      </c>
      <c r="P64" s="28">
        <v>6667</v>
      </c>
      <c r="Q64" s="28">
        <v>7147</v>
      </c>
      <c r="U64" s="40">
        <f t="shared" ref="U64:U66" si="19">AVERAGE(P64:T64)*4000</f>
        <v>27628000</v>
      </c>
      <c r="V64" s="41">
        <f t="shared" ref="V64:V66" si="20">AE64/3200</f>
        <v>0</v>
      </c>
      <c r="W64" s="28">
        <v>6667</v>
      </c>
      <c r="X64" s="28">
        <v>7147</v>
      </c>
      <c r="AB64" s="42">
        <v>750000000</v>
      </c>
      <c r="AC64" s="28">
        <v>4</v>
      </c>
      <c r="AD64" s="28">
        <v>2700</v>
      </c>
      <c r="AE64" s="43">
        <f t="shared" ref="AE64:AE98" si="21">(H64*U64)/(G64*AB64)</f>
        <v>0</v>
      </c>
      <c r="AF64" s="43">
        <f t="shared" ref="AF64:AF98" si="22">AE64*AC64</f>
        <v>0</v>
      </c>
    </row>
    <row r="65" spans="1:32" ht="15.75" customHeight="1" x14ac:dyDescent="0.2">
      <c r="A65" s="28" t="s">
        <v>205</v>
      </c>
      <c r="B65" s="28" t="s">
        <v>162</v>
      </c>
      <c r="C65" s="29">
        <v>45177</v>
      </c>
      <c r="D65" s="45">
        <f t="shared" si="17"/>
        <v>45542</v>
      </c>
      <c r="E65" s="28" t="s">
        <v>96</v>
      </c>
      <c r="F65" s="28" t="s">
        <v>109</v>
      </c>
      <c r="G65" s="28">
        <v>6.0000000000000001E-3</v>
      </c>
      <c r="H65" s="30">
        <v>0</v>
      </c>
      <c r="I65" s="28" t="s">
        <v>99</v>
      </c>
      <c r="J65" s="28">
        <f t="shared" ca="1" si="18"/>
        <v>-228</v>
      </c>
      <c r="K65" s="28" t="str" cm="1">
        <f t="array" aca="1" ref="K65" ca="1">_xlfn.IFS(J65&lt;0,"Expired",J65&lt;=$G$1,"Expiring Soon",J65&lt;$D$1,"On Time")</f>
        <v>Expired</v>
      </c>
      <c r="L65" s="28" t="s">
        <v>94</v>
      </c>
      <c r="M65" s="28" t="s">
        <v>95</v>
      </c>
      <c r="N65" s="28" t="s">
        <v>75</v>
      </c>
      <c r="P65" s="28">
        <v>3227</v>
      </c>
      <c r="Q65" s="28">
        <v>4080</v>
      </c>
      <c r="U65" s="40">
        <f t="shared" si="19"/>
        <v>14614000</v>
      </c>
      <c r="V65" s="41">
        <f t="shared" si="20"/>
        <v>0</v>
      </c>
      <c r="W65" s="28">
        <v>3227</v>
      </c>
      <c r="X65" s="28">
        <v>4080</v>
      </c>
      <c r="AB65" s="42">
        <v>750000000</v>
      </c>
      <c r="AC65" s="28">
        <v>4</v>
      </c>
      <c r="AD65" s="28">
        <v>2700</v>
      </c>
      <c r="AE65" s="43">
        <f t="shared" si="21"/>
        <v>0</v>
      </c>
      <c r="AF65" s="43">
        <f t="shared" si="22"/>
        <v>0</v>
      </c>
    </row>
    <row r="66" spans="1:32" ht="48.75" customHeight="1" x14ac:dyDescent="0.2">
      <c r="A66" s="28" t="s">
        <v>197</v>
      </c>
      <c r="B66" s="28" t="s">
        <v>162</v>
      </c>
      <c r="C66" s="29">
        <v>45184</v>
      </c>
      <c r="D66" s="45">
        <f t="shared" si="17"/>
        <v>45549</v>
      </c>
      <c r="E66" s="28" t="s">
        <v>96</v>
      </c>
      <c r="F66" s="28" t="s">
        <v>109</v>
      </c>
      <c r="G66" s="28">
        <v>6.0000000000000001E-3</v>
      </c>
      <c r="H66" s="30">
        <v>0</v>
      </c>
      <c r="I66" s="28" t="s">
        <v>78</v>
      </c>
      <c r="J66" s="28">
        <f t="shared" ca="1" si="18"/>
        <v>-221</v>
      </c>
      <c r="K66" s="28" t="str" cm="1">
        <f t="array" aca="1" ref="K66" ca="1">_xlfn.IFS(J66&lt;0,"Expired",J66&lt;=$G$1,"Expiring Soon",J66&lt;$D$1,"On Time")</f>
        <v>Expired</v>
      </c>
      <c r="L66" s="28" t="s">
        <v>74</v>
      </c>
      <c r="M66" s="28" t="s">
        <v>95</v>
      </c>
      <c r="N66" s="28" t="s">
        <v>75</v>
      </c>
      <c r="P66" s="28">
        <v>6933</v>
      </c>
      <c r="Q66" s="28">
        <v>7147</v>
      </c>
      <c r="U66" s="40">
        <f t="shared" si="19"/>
        <v>28160000</v>
      </c>
      <c r="V66" s="41">
        <f t="shared" si="20"/>
        <v>0</v>
      </c>
      <c r="W66" s="28">
        <v>6933</v>
      </c>
      <c r="X66" s="28">
        <v>7147</v>
      </c>
      <c r="AB66" s="42">
        <v>1500000000</v>
      </c>
      <c r="AC66" s="28">
        <v>4</v>
      </c>
      <c r="AD66" s="28">
        <v>1600</v>
      </c>
      <c r="AE66" s="43">
        <f t="shared" si="21"/>
        <v>0</v>
      </c>
      <c r="AF66" s="43">
        <f t="shared" si="22"/>
        <v>0</v>
      </c>
    </row>
    <row r="67" spans="1:32" ht="15.75" customHeight="1" x14ac:dyDescent="0.2">
      <c r="A67" s="59" t="s">
        <v>110</v>
      </c>
      <c r="B67" s="28" t="s">
        <v>165</v>
      </c>
      <c r="C67" s="56">
        <v>36924</v>
      </c>
      <c r="D67" s="45"/>
      <c r="E67" s="57" t="s">
        <v>71</v>
      </c>
      <c r="F67" s="57" t="s">
        <v>111</v>
      </c>
      <c r="G67" s="28">
        <v>8.0000000000000002E-3</v>
      </c>
      <c r="H67" s="58">
        <v>199</v>
      </c>
      <c r="I67" s="28" t="s">
        <v>73</v>
      </c>
      <c r="L67" s="28" t="s">
        <v>74</v>
      </c>
      <c r="N67" s="28" t="s">
        <v>75</v>
      </c>
      <c r="P67" s="28">
        <v>11600</v>
      </c>
      <c r="Q67" s="28">
        <v>11760</v>
      </c>
      <c r="U67" s="40">
        <f>AVERAGE(P67:T67)*1000</f>
        <v>11680000</v>
      </c>
      <c r="V67" s="41">
        <f>AE67/2400</f>
        <v>0.16141111111111112</v>
      </c>
      <c r="W67" s="57">
        <v>11600</v>
      </c>
      <c r="X67" s="57">
        <v>11760</v>
      </c>
      <c r="Y67" s="57"/>
      <c r="Z67" s="61"/>
      <c r="AB67" s="42">
        <v>750000000</v>
      </c>
      <c r="AC67" s="28">
        <v>4</v>
      </c>
      <c r="AD67" s="28">
        <v>2700</v>
      </c>
      <c r="AE67" s="43">
        <f t="shared" si="21"/>
        <v>387.38666666666666</v>
      </c>
      <c r="AF67" s="43">
        <f t="shared" si="22"/>
        <v>1549.5466666666666</v>
      </c>
    </row>
    <row r="68" spans="1:32" ht="15.75" customHeight="1" x14ac:dyDescent="0.2">
      <c r="A68" s="59" t="s">
        <v>315</v>
      </c>
      <c r="B68" s="28" t="s">
        <v>165</v>
      </c>
      <c r="C68" s="56">
        <v>43486</v>
      </c>
      <c r="D68" s="45"/>
      <c r="E68" s="57" t="s">
        <v>77</v>
      </c>
      <c r="F68" s="57" t="s">
        <v>111</v>
      </c>
      <c r="G68" s="28">
        <v>8.0000000000000002E-3</v>
      </c>
      <c r="H68" s="58">
        <v>59</v>
      </c>
      <c r="I68" s="28" t="s">
        <v>78</v>
      </c>
      <c r="L68" s="28" t="s">
        <v>74</v>
      </c>
      <c r="N68" s="28" t="s">
        <v>75</v>
      </c>
      <c r="P68" s="28">
        <v>8427</v>
      </c>
      <c r="U68" s="40">
        <f t="shared" ref="U68:U102" si="23">AVERAGE(P68:T68)*4000</f>
        <v>33708000</v>
      </c>
      <c r="V68" s="41">
        <f>AE68/2400</f>
        <v>0.13810916666666667</v>
      </c>
      <c r="W68" s="57">
        <v>8427</v>
      </c>
      <c r="X68" s="57"/>
      <c r="Y68" s="57"/>
      <c r="Z68" s="61"/>
      <c r="AB68" s="42">
        <v>750000000</v>
      </c>
      <c r="AC68" s="28">
        <v>4</v>
      </c>
      <c r="AD68" s="28">
        <v>2700</v>
      </c>
      <c r="AE68" s="43">
        <f t="shared" si="21"/>
        <v>331.46199999999999</v>
      </c>
      <c r="AF68" s="43">
        <f t="shared" si="22"/>
        <v>1325.848</v>
      </c>
    </row>
    <row r="69" spans="1:32" ht="15.75" customHeight="1" x14ac:dyDescent="0.2">
      <c r="A69" s="59" t="s">
        <v>316</v>
      </c>
      <c r="B69" s="28" t="s">
        <v>165</v>
      </c>
      <c r="C69" s="56">
        <v>44648</v>
      </c>
      <c r="D69" s="45"/>
      <c r="E69" s="57" t="s">
        <v>77</v>
      </c>
      <c r="F69" s="57" t="s">
        <v>111</v>
      </c>
      <c r="G69" s="28">
        <v>8.0000000000000002E-3</v>
      </c>
      <c r="H69" s="58">
        <v>495</v>
      </c>
      <c r="I69" s="28" t="s">
        <v>78</v>
      </c>
      <c r="L69" s="28" t="s">
        <v>74</v>
      </c>
      <c r="N69" s="28" t="s">
        <v>75</v>
      </c>
      <c r="P69" s="28">
        <v>3547</v>
      </c>
      <c r="Q69" s="28">
        <v>5227</v>
      </c>
      <c r="U69" s="40">
        <f t="shared" si="23"/>
        <v>17548000</v>
      </c>
      <c r="V69" s="41">
        <f>AE69/2400</f>
        <v>0.60321250000000004</v>
      </c>
      <c r="W69" s="57">
        <v>3547</v>
      </c>
      <c r="X69" s="57">
        <v>5227</v>
      </c>
      <c r="Y69" s="57"/>
      <c r="Z69" s="61"/>
      <c r="AB69" s="42">
        <v>750000000</v>
      </c>
      <c r="AC69" s="28">
        <v>4</v>
      </c>
      <c r="AD69" s="28">
        <v>2700</v>
      </c>
      <c r="AE69" s="43">
        <f t="shared" si="21"/>
        <v>1447.71</v>
      </c>
      <c r="AF69" s="43">
        <f t="shared" si="22"/>
        <v>5790.84</v>
      </c>
    </row>
    <row r="70" spans="1:32" ht="15.75" customHeight="1" x14ac:dyDescent="0.2">
      <c r="A70" s="59" t="s">
        <v>317</v>
      </c>
      <c r="B70" s="28" t="s">
        <v>165</v>
      </c>
      <c r="C70" s="56">
        <v>43488</v>
      </c>
      <c r="D70" s="45"/>
      <c r="E70" s="57" t="s">
        <v>80</v>
      </c>
      <c r="F70" s="57" t="s">
        <v>111</v>
      </c>
      <c r="G70" s="28">
        <v>8.0000000000000002E-3</v>
      </c>
      <c r="H70" s="58">
        <v>0</v>
      </c>
      <c r="I70" s="28" t="s">
        <v>78</v>
      </c>
      <c r="L70" s="28" t="s">
        <v>74</v>
      </c>
      <c r="N70" s="28" t="s">
        <v>75</v>
      </c>
      <c r="O70" s="33" t="s">
        <v>112</v>
      </c>
      <c r="P70" s="28">
        <v>4773</v>
      </c>
      <c r="Q70" s="28">
        <v>3760</v>
      </c>
      <c r="U70" s="40">
        <f t="shared" si="23"/>
        <v>17066000</v>
      </c>
      <c r="V70" s="41">
        <f>AE70/1200</f>
        <v>0</v>
      </c>
      <c r="W70" s="57">
        <v>4773</v>
      </c>
      <c r="X70" s="57">
        <v>3760</v>
      </c>
      <c r="Y70" s="57"/>
      <c r="Z70" s="61"/>
      <c r="AB70" s="42">
        <v>750000000</v>
      </c>
      <c r="AC70" s="28">
        <v>4</v>
      </c>
      <c r="AD70" s="28">
        <v>2700</v>
      </c>
      <c r="AE70" s="43">
        <f t="shared" si="21"/>
        <v>0</v>
      </c>
      <c r="AF70" s="43">
        <f t="shared" si="22"/>
        <v>0</v>
      </c>
    </row>
    <row r="71" spans="1:32" ht="15.75" customHeight="1" x14ac:dyDescent="0.2">
      <c r="A71" s="59" t="s">
        <v>318</v>
      </c>
      <c r="B71" s="28" t="s">
        <v>165</v>
      </c>
      <c r="C71" s="56">
        <v>44650</v>
      </c>
      <c r="D71" s="45"/>
      <c r="E71" s="57" t="s">
        <v>80</v>
      </c>
      <c r="F71" s="57" t="s">
        <v>111</v>
      </c>
      <c r="G71" s="28">
        <v>8.0000000000000002E-3</v>
      </c>
      <c r="H71" s="58">
        <v>406</v>
      </c>
      <c r="I71" s="28" t="s">
        <v>78</v>
      </c>
      <c r="L71" s="28" t="s">
        <v>74</v>
      </c>
      <c r="N71" s="28" t="s">
        <v>75</v>
      </c>
      <c r="O71" s="33" t="s">
        <v>112</v>
      </c>
      <c r="P71" s="28">
        <v>3307</v>
      </c>
      <c r="Q71" s="28">
        <v>3947</v>
      </c>
      <c r="R71" s="28">
        <v>4480</v>
      </c>
      <c r="U71" s="40">
        <f t="shared" si="23"/>
        <v>15645333.333333334</v>
      </c>
      <c r="V71" s="41">
        <f>AE71/1200</f>
        <v>0.8822229629629631</v>
      </c>
      <c r="W71" s="57">
        <v>3307</v>
      </c>
      <c r="X71" s="57">
        <v>3947</v>
      </c>
      <c r="Y71" s="57">
        <v>4480</v>
      </c>
      <c r="Z71" s="61"/>
      <c r="AB71" s="42">
        <v>750000000</v>
      </c>
      <c r="AC71" s="28">
        <v>4</v>
      </c>
      <c r="AD71" s="28">
        <v>2700</v>
      </c>
      <c r="AE71" s="43">
        <f t="shared" si="21"/>
        <v>1058.6675555555557</v>
      </c>
      <c r="AF71" s="43">
        <f t="shared" si="22"/>
        <v>4234.6702222222229</v>
      </c>
    </row>
    <row r="72" spans="1:32" ht="15.75" customHeight="1" x14ac:dyDescent="0.2">
      <c r="A72" s="59" t="s">
        <v>319</v>
      </c>
      <c r="B72" s="28" t="s">
        <v>165</v>
      </c>
      <c r="C72" s="56">
        <v>43789</v>
      </c>
      <c r="D72" s="45">
        <f>C72+$D$1</f>
        <v>44154</v>
      </c>
      <c r="E72" s="57" t="s">
        <v>82</v>
      </c>
      <c r="F72" s="57" t="s">
        <v>111</v>
      </c>
      <c r="G72" s="28">
        <v>8.0000000000000002E-3</v>
      </c>
      <c r="H72" s="58">
        <v>0</v>
      </c>
      <c r="I72" s="28" t="s">
        <v>78</v>
      </c>
      <c r="J72" s="28" t="e">
        <f>#REF!-A29</f>
        <v>#REF!</v>
      </c>
      <c r="K72" s="28" t="e" cm="1">
        <f t="array" ref="K72">_xlfn.IFS(J72&lt;0,"Expired",J72&lt;=$G$1,"Expiring Soon",J72&lt;$D$1,"On Time")</f>
        <v>#REF!</v>
      </c>
      <c r="L72" s="28" t="s">
        <v>74</v>
      </c>
      <c r="N72" s="28" t="s">
        <v>75</v>
      </c>
      <c r="O72" s="33" t="s">
        <v>113</v>
      </c>
      <c r="P72" s="28">
        <v>10480</v>
      </c>
      <c r="Q72" s="28">
        <v>8880</v>
      </c>
      <c r="U72" s="40">
        <f t="shared" si="23"/>
        <v>38720000</v>
      </c>
      <c r="V72" s="41">
        <f>AE72/2400</f>
        <v>0</v>
      </c>
      <c r="W72" s="57">
        <v>10480</v>
      </c>
      <c r="X72" s="57">
        <v>8880</v>
      </c>
      <c r="Y72" s="57"/>
      <c r="Z72" s="61"/>
      <c r="AB72" s="42">
        <v>750000000</v>
      </c>
      <c r="AC72" s="28">
        <v>4</v>
      </c>
      <c r="AD72" s="28">
        <v>2700</v>
      </c>
      <c r="AE72" s="43">
        <f t="shared" si="21"/>
        <v>0</v>
      </c>
      <c r="AF72" s="43">
        <f t="shared" si="22"/>
        <v>0</v>
      </c>
    </row>
    <row r="73" spans="1:32" ht="15.75" customHeight="1" x14ac:dyDescent="0.2">
      <c r="A73" s="59" t="s">
        <v>320</v>
      </c>
      <c r="B73" s="28" t="s">
        <v>165</v>
      </c>
      <c r="C73" s="62">
        <v>44652</v>
      </c>
      <c r="D73" s="45">
        <f>C73+$D$1</f>
        <v>45017</v>
      </c>
      <c r="E73" s="57" t="s">
        <v>82</v>
      </c>
      <c r="F73" s="57" t="s">
        <v>111</v>
      </c>
      <c r="G73" s="28">
        <v>8.0000000000000002E-3</v>
      </c>
      <c r="H73" s="63">
        <v>0</v>
      </c>
      <c r="I73" s="28" t="s">
        <v>78</v>
      </c>
      <c r="J73" s="28">
        <f ca="1">D73-$A$1</f>
        <v>-753</v>
      </c>
      <c r="L73" s="28" t="s">
        <v>74</v>
      </c>
      <c r="N73" s="28" t="s">
        <v>75</v>
      </c>
      <c r="P73" s="28">
        <v>3733</v>
      </c>
      <c r="Q73" s="28">
        <v>2107</v>
      </c>
      <c r="U73" s="40">
        <f t="shared" si="23"/>
        <v>11680000</v>
      </c>
      <c r="V73" s="41">
        <f>AE73/2400</f>
        <v>0</v>
      </c>
      <c r="W73" s="52">
        <v>3733</v>
      </c>
      <c r="X73" s="52">
        <v>2107</v>
      </c>
      <c r="Y73" s="52"/>
      <c r="Z73" s="52"/>
      <c r="AB73" s="42">
        <v>750000000</v>
      </c>
      <c r="AC73" s="28">
        <v>4</v>
      </c>
      <c r="AD73" s="28">
        <v>2700</v>
      </c>
      <c r="AE73" s="43">
        <f t="shared" si="21"/>
        <v>0</v>
      </c>
      <c r="AF73" s="43">
        <f t="shared" si="22"/>
        <v>0</v>
      </c>
    </row>
    <row r="74" spans="1:32" ht="15.75" customHeight="1" x14ac:dyDescent="0.2">
      <c r="A74" s="52" t="s">
        <v>321</v>
      </c>
      <c r="B74" s="28" t="s">
        <v>165</v>
      </c>
      <c r="C74" s="62">
        <v>44721</v>
      </c>
      <c r="D74" s="45">
        <f>C74+$D$1</f>
        <v>45086</v>
      </c>
      <c r="E74" s="57" t="s">
        <v>82</v>
      </c>
      <c r="F74" s="57" t="s">
        <v>111</v>
      </c>
      <c r="G74" s="28">
        <v>8.0000000000000002E-3</v>
      </c>
      <c r="H74" s="63">
        <v>0</v>
      </c>
      <c r="I74" s="28" t="s">
        <v>78</v>
      </c>
      <c r="J74" s="28">
        <f ca="1">D74-$A$1</f>
        <v>-684</v>
      </c>
      <c r="L74" s="28" t="s">
        <v>74</v>
      </c>
      <c r="N74" s="28" t="s">
        <v>75</v>
      </c>
      <c r="P74" s="28">
        <v>5600</v>
      </c>
      <c r="Q74" s="28">
        <v>4427</v>
      </c>
      <c r="U74" s="40">
        <f t="shared" si="23"/>
        <v>20054000</v>
      </c>
      <c r="V74" s="41">
        <f>AE74/2400</f>
        <v>0</v>
      </c>
      <c r="W74" s="52">
        <v>5600</v>
      </c>
      <c r="X74" s="52">
        <v>4427</v>
      </c>
      <c r="Y74" s="52"/>
      <c r="Z74" s="52"/>
      <c r="AB74" s="42">
        <v>750000000</v>
      </c>
      <c r="AC74" s="28">
        <v>4</v>
      </c>
      <c r="AD74" s="28">
        <v>2700</v>
      </c>
      <c r="AE74" s="43">
        <f t="shared" si="21"/>
        <v>0</v>
      </c>
      <c r="AF74" s="43">
        <f t="shared" si="22"/>
        <v>0</v>
      </c>
    </row>
    <row r="75" spans="1:32" ht="15.75" customHeight="1" x14ac:dyDescent="0.2">
      <c r="A75" s="52" t="s">
        <v>322</v>
      </c>
      <c r="B75" s="28" t="s">
        <v>165</v>
      </c>
      <c r="C75" s="62">
        <v>44820</v>
      </c>
      <c r="D75" s="45">
        <f>C75+$D$1</f>
        <v>45185</v>
      </c>
      <c r="E75" s="57" t="s">
        <v>82</v>
      </c>
      <c r="F75" s="57" t="s">
        <v>111</v>
      </c>
      <c r="G75" s="28">
        <v>8.0000000000000002E-3</v>
      </c>
      <c r="H75" s="63">
        <v>0</v>
      </c>
      <c r="I75" s="28" t="s">
        <v>78</v>
      </c>
      <c r="J75" s="28">
        <f ca="1">D75-$A$1</f>
        <v>-585</v>
      </c>
      <c r="K75" s="28" t="str" cm="1">
        <f t="array" aca="1" ref="K75" ca="1">_xlfn.IFS(J75&lt;0,"Expired",J75&lt;=$G$1,"Expiring Soon",J75&lt;$D$1,"On Time")</f>
        <v>Expired</v>
      </c>
      <c r="L75" s="28" t="s">
        <v>74</v>
      </c>
      <c r="N75" s="28" t="s">
        <v>75</v>
      </c>
      <c r="O75" s="33" t="s">
        <v>83</v>
      </c>
      <c r="P75" s="28">
        <v>5040</v>
      </c>
      <c r="Q75" s="28">
        <v>4880</v>
      </c>
      <c r="U75" s="40">
        <f t="shared" si="23"/>
        <v>19840000</v>
      </c>
      <c r="V75" s="41">
        <f>AE75/2400</f>
        <v>0</v>
      </c>
      <c r="W75" s="28">
        <v>3760</v>
      </c>
      <c r="X75" s="28">
        <v>4080</v>
      </c>
      <c r="Y75" s="28">
        <v>5040</v>
      </c>
      <c r="Z75" s="28">
        <v>4880</v>
      </c>
      <c r="AB75" s="42">
        <v>750000000</v>
      </c>
      <c r="AC75" s="28">
        <v>4</v>
      </c>
      <c r="AD75" s="28">
        <v>2700</v>
      </c>
      <c r="AE75" s="43">
        <f t="shared" si="21"/>
        <v>0</v>
      </c>
      <c r="AF75" s="43">
        <f t="shared" si="22"/>
        <v>0</v>
      </c>
    </row>
    <row r="76" spans="1:32" ht="15.75" customHeight="1" x14ac:dyDescent="0.2">
      <c r="A76" s="28" t="s">
        <v>323</v>
      </c>
      <c r="B76" s="28" t="s">
        <v>165</v>
      </c>
      <c r="C76" s="29">
        <v>45030</v>
      </c>
      <c r="D76" s="45">
        <f>C76+$D$1</f>
        <v>45395</v>
      </c>
      <c r="E76" s="28" t="s">
        <v>82</v>
      </c>
      <c r="F76" s="28" t="s">
        <v>111</v>
      </c>
      <c r="G76" s="28">
        <v>8.0000000000000002E-3</v>
      </c>
      <c r="H76" s="30">
        <v>0</v>
      </c>
      <c r="I76" s="28" t="s">
        <v>78</v>
      </c>
      <c r="J76" s="28">
        <f ca="1">D76-$A$1</f>
        <v>-375</v>
      </c>
      <c r="K76" s="28" t="str" cm="1">
        <f t="array" aca="1" ref="K76" ca="1">_xlfn.IFS(J76&lt;0,"Expired",J76&lt;=$G$1,"Expiring Soon",J76&lt;$D$1,"On Time")</f>
        <v>Expired</v>
      </c>
      <c r="L76" s="28" t="s">
        <v>94</v>
      </c>
      <c r="M76" s="28" t="s">
        <v>95</v>
      </c>
      <c r="N76" s="28" t="s">
        <v>75</v>
      </c>
      <c r="P76" s="28">
        <v>3360</v>
      </c>
      <c r="Q76" s="28">
        <v>3307</v>
      </c>
      <c r="R76" s="28">
        <v>5520</v>
      </c>
      <c r="U76" s="40">
        <f t="shared" si="23"/>
        <v>16249333.333333334</v>
      </c>
      <c r="V76" s="41">
        <f>AE76/2700</f>
        <v>0</v>
      </c>
      <c r="W76" s="28">
        <v>3360</v>
      </c>
      <c r="X76" s="28">
        <v>3307</v>
      </c>
      <c r="Y76" s="28">
        <v>5520</v>
      </c>
      <c r="AB76" s="42">
        <v>750000000</v>
      </c>
      <c r="AC76" s="28">
        <v>4</v>
      </c>
      <c r="AD76" s="28">
        <v>2700</v>
      </c>
      <c r="AE76" s="43">
        <f t="shared" si="21"/>
        <v>0</v>
      </c>
      <c r="AF76" s="43">
        <f t="shared" si="22"/>
        <v>0</v>
      </c>
    </row>
    <row r="77" spans="1:32" ht="15.75" customHeight="1" x14ac:dyDescent="0.2">
      <c r="A77" s="47" t="s">
        <v>114</v>
      </c>
      <c r="B77" s="28" t="s">
        <v>166</v>
      </c>
      <c r="C77" s="54">
        <v>37759</v>
      </c>
      <c r="D77" s="45"/>
      <c r="E77" s="48" t="s">
        <v>115</v>
      </c>
      <c r="F77" s="48" t="s">
        <v>116</v>
      </c>
      <c r="G77" s="28">
        <v>8.0000000000000002E-3</v>
      </c>
      <c r="H77" s="49">
        <v>73</v>
      </c>
      <c r="I77" s="28" t="s">
        <v>73</v>
      </c>
      <c r="L77" s="28" t="s">
        <v>74</v>
      </c>
      <c r="N77" s="28" t="s">
        <v>75</v>
      </c>
      <c r="P77" s="28">
        <v>4880</v>
      </c>
      <c r="U77" s="40">
        <f t="shared" si="23"/>
        <v>19520000</v>
      </c>
      <c r="V77" s="41">
        <f t="shared" ref="V77:V85" si="24">AE77/2400</f>
        <v>9.895555555555556E-2</v>
      </c>
      <c r="W77" s="48">
        <v>1400</v>
      </c>
      <c r="X77" s="48"/>
      <c r="Y77" s="48"/>
      <c r="Z77" s="50"/>
      <c r="AB77" s="42">
        <v>750000000</v>
      </c>
      <c r="AC77" s="28">
        <v>4</v>
      </c>
      <c r="AD77" s="28">
        <v>2700</v>
      </c>
      <c r="AE77" s="43">
        <f t="shared" si="21"/>
        <v>237.49333333333334</v>
      </c>
      <c r="AF77" s="43">
        <f t="shared" si="22"/>
        <v>949.97333333333336</v>
      </c>
    </row>
    <row r="78" spans="1:32" ht="15.75" customHeight="1" x14ac:dyDescent="0.2">
      <c r="A78" s="48" t="s">
        <v>280</v>
      </c>
      <c r="B78" s="28" t="s">
        <v>166</v>
      </c>
      <c r="C78" s="54">
        <v>43633</v>
      </c>
      <c r="D78" s="45"/>
      <c r="E78" s="48" t="s">
        <v>88</v>
      </c>
      <c r="F78" s="48" t="s">
        <v>116</v>
      </c>
      <c r="G78" s="28">
        <v>8.0000000000000002E-3</v>
      </c>
      <c r="H78" s="49">
        <v>2971</v>
      </c>
      <c r="I78" s="28" t="s">
        <v>78</v>
      </c>
      <c r="L78" s="28" t="s">
        <v>74</v>
      </c>
      <c r="N78" s="28" t="s">
        <v>75</v>
      </c>
      <c r="P78" s="28">
        <v>3520</v>
      </c>
      <c r="Q78" s="28">
        <v>4240</v>
      </c>
      <c r="U78" s="40">
        <f t="shared" si="23"/>
        <v>15520000</v>
      </c>
      <c r="V78" s="41">
        <f t="shared" si="24"/>
        <v>3.2020777777777778</v>
      </c>
      <c r="W78" s="48">
        <v>3520</v>
      </c>
      <c r="X78" s="48">
        <v>4240</v>
      </c>
      <c r="Y78" s="48"/>
      <c r="Z78" s="48"/>
      <c r="AB78" s="42">
        <v>750000000</v>
      </c>
      <c r="AC78" s="28">
        <v>4</v>
      </c>
      <c r="AD78" s="28">
        <v>2700</v>
      </c>
      <c r="AE78" s="43">
        <f t="shared" si="21"/>
        <v>7684.9866666666667</v>
      </c>
      <c r="AF78" s="43">
        <f t="shared" si="22"/>
        <v>30739.946666666667</v>
      </c>
    </row>
    <row r="79" spans="1:32" ht="15.75" customHeight="1" x14ac:dyDescent="0.2">
      <c r="A79" s="48" t="s">
        <v>281</v>
      </c>
      <c r="B79" s="28" t="s">
        <v>166</v>
      </c>
      <c r="C79" s="54">
        <v>43636</v>
      </c>
      <c r="D79" s="45"/>
      <c r="E79" s="48" t="s">
        <v>96</v>
      </c>
      <c r="F79" s="48" t="s">
        <v>116</v>
      </c>
      <c r="G79" s="28">
        <v>8.0000000000000002E-3</v>
      </c>
      <c r="H79" s="49">
        <v>912</v>
      </c>
      <c r="I79" s="28" t="s">
        <v>78</v>
      </c>
      <c r="L79" s="28" t="s">
        <v>74</v>
      </c>
      <c r="N79" s="28" t="s">
        <v>75</v>
      </c>
      <c r="P79" s="28">
        <v>2667</v>
      </c>
      <c r="Q79" s="28">
        <v>3627</v>
      </c>
      <c r="U79" s="40">
        <f t="shared" si="23"/>
        <v>12588000</v>
      </c>
      <c r="V79" s="41">
        <f t="shared" si="24"/>
        <v>0.79723999999999995</v>
      </c>
      <c r="W79" s="48">
        <v>2667</v>
      </c>
      <c r="X79" s="48">
        <v>3627</v>
      </c>
      <c r="Y79" s="48"/>
      <c r="Z79" s="48"/>
      <c r="AB79" s="42">
        <v>750000000</v>
      </c>
      <c r="AC79" s="28">
        <v>4</v>
      </c>
      <c r="AD79" s="28">
        <v>2700</v>
      </c>
      <c r="AE79" s="43">
        <f t="shared" si="21"/>
        <v>1913.376</v>
      </c>
      <c r="AF79" s="43">
        <f t="shared" si="22"/>
        <v>7653.5039999999999</v>
      </c>
    </row>
    <row r="80" spans="1:32" ht="15.75" customHeight="1" x14ac:dyDescent="0.2">
      <c r="A80" s="47" t="s">
        <v>282</v>
      </c>
      <c r="B80" s="28" t="s">
        <v>166</v>
      </c>
      <c r="C80" s="54">
        <v>43745</v>
      </c>
      <c r="D80" s="45"/>
      <c r="E80" s="48" t="s">
        <v>96</v>
      </c>
      <c r="F80" s="48" t="s">
        <v>116</v>
      </c>
      <c r="G80" s="28">
        <v>8.0000000000000002E-3</v>
      </c>
      <c r="H80" s="49">
        <v>3209</v>
      </c>
      <c r="I80" s="28" t="s">
        <v>78</v>
      </c>
      <c r="L80" s="28" t="s">
        <v>74</v>
      </c>
      <c r="N80" s="28" t="s">
        <v>75</v>
      </c>
      <c r="P80" s="28">
        <v>3413</v>
      </c>
      <c r="Q80" s="28">
        <v>3013</v>
      </c>
      <c r="U80" s="40">
        <f t="shared" si="23"/>
        <v>12852000</v>
      </c>
      <c r="V80" s="41">
        <f t="shared" si="24"/>
        <v>2.8640325</v>
      </c>
      <c r="W80" s="48">
        <v>3413</v>
      </c>
      <c r="X80" s="48">
        <v>3013</v>
      </c>
      <c r="Y80" s="48"/>
      <c r="Z80" s="50"/>
      <c r="AB80" s="42">
        <v>750000000</v>
      </c>
      <c r="AC80" s="28">
        <v>4</v>
      </c>
      <c r="AD80" s="28">
        <v>2700</v>
      </c>
      <c r="AE80" s="43">
        <f t="shared" si="21"/>
        <v>6873.6779999999999</v>
      </c>
      <c r="AF80" s="43">
        <f t="shared" si="22"/>
        <v>27494.712</v>
      </c>
    </row>
    <row r="81" spans="1:32" ht="15.75" customHeight="1" x14ac:dyDescent="0.2">
      <c r="A81" s="47" t="s">
        <v>283</v>
      </c>
      <c r="B81" s="28" t="s">
        <v>166</v>
      </c>
      <c r="C81" s="54">
        <v>43749</v>
      </c>
      <c r="D81" s="45"/>
      <c r="E81" s="48" t="s">
        <v>96</v>
      </c>
      <c r="F81" s="48" t="s">
        <v>116</v>
      </c>
      <c r="G81" s="28">
        <v>8.0000000000000002E-3</v>
      </c>
      <c r="H81" s="49">
        <v>3957</v>
      </c>
      <c r="I81" s="28" t="s">
        <v>78</v>
      </c>
      <c r="L81" s="28" t="s">
        <v>74</v>
      </c>
      <c r="N81" s="28" t="s">
        <v>75</v>
      </c>
      <c r="P81" s="28">
        <v>4960</v>
      </c>
      <c r="Q81" s="28">
        <v>5653</v>
      </c>
      <c r="U81" s="40">
        <f t="shared" si="23"/>
        <v>21226000</v>
      </c>
      <c r="V81" s="41">
        <f t="shared" si="24"/>
        <v>5.8327279166666672</v>
      </c>
      <c r="W81" s="48">
        <v>4960</v>
      </c>
      <c r="X81" s="48">
        <v>5653</v>
      </c>
      <c r="Y81" s="48"/>
      <c r="Z81" s="50"/>
      <c r="AB81" s="42">
        <v>750000000</v>
      </c>
      <c r="AC81" s="28">
        <v>4</v>
      </c>
      <c r="AD81" s="28">
        <v>2700</v>
      </c>
      <c r="AE81" s="43">
        <f t="shared" si="21"/>
        <v>13998.547</v>
      </c>
      <c r="AF81" s="43">
        <f t="shared" si="22"/>
        <v>55994.188000000002</v>
      </c>
    </row>
    <row r="82" spans="1:32" ht="15.75" customHeight="1" x14ac:dyDescent="0.2">
      <c r="A82" s="48" t="s">
        <v>284</v>
      </c>
      <c r="B82" s="28" t="s">
        <v>166</v>
      </c>
      <c r="C82" s="54">
        <v>43675</v>
      </c>
      <c r="D82" s="45"/>
      <c r="E82" s="48" t="s">
        <v>117</v>
      </c>
      <c r="F82" s="48" t="s">
        <v>116</v>
      </c>
      <c r="G82" s="28">
        <v>8.0000000000000002E-3</v>
      </c>
      <c r="H82" s="49">
        <v>521</v>
      </c>
      <c r="I82" s="28" t="s">
        <v>78</v>
      </c>
      <c r="L82" s="28" t="s">
        <v>74</v>
      </c>
      <c r="N82" s="28" t="s">
        <v>75</v>
      </c>
      <c r="P82" s="28">
        <v>3813</v>
      </c>
      <c r="Q82" s="28">
        <v>4027</v>
      </c>
      <c r="U82" s="40">
        <f t="shared" si="23"/>
        <v>15680000</v>
      </c>
      <c r="V82" s="41">
        <f t="shared" si="24"/>
        <v>0.5673111111111111</v>
      </c>
      <c r="W82" s="48">
        <v>3813</v>
      </c>
      <c r="X82" s="48">
        <v>4027</v>
      </c>
      <c r="Y82" s="48"/>
      <c r="Z82" s="48"/>
      <c r="AB82" s="42">
        <v>750000000</v>
      </c>
      <c r="AC82" s="28">
        <v>4</v>
      </c>
      <c r="AD82" s="28">
        <v>2700</v>
      </c>
      <c r="AE82" s="43">
        <f t="shared" si="21"/>
        <v>1361.5466666666666</v>
      </c>
      <c r="AF82" s="43">
        <f t="shared" si="22"/>
        <v>5446.1866666666665</v>
      </c>
    </row>
    <row r="83" spans="1:32" ht="17.25" customHeight="1" x14ac:dyDescent="0.2">
      <c r="A83" s="47" t="s">
        <v>285</v>
      </c>
      <c r="B83" s="28" t="s">
        <v>166</v>
      </c>
      <c r="C83" s="54">
        <v>43857</v>
      </c>
      <c r="D83" s="45"/>
      <c r="E83" s="48" t="s">
        <v>117</v>
      </c>
      <c r="F83" s="48" t="s">
        <v>116</v>
      </c>
      <c r="G83" s="28">
        <v>8.0000000000000002E-3</v>
      </c>
      <c r="H83" s="49">
        <v>112</v>
      </c>
      <c r="I83" s="28" t="s">
        <v>78</v>
      </c>
      <c r="L83" s="28" t="s">
        <v>74</v>
      </c>
      <c r="N83" s="28" t="s">
        <v>75</v>
      </c>
      <c r="P83" s="28">
        <v>6107</v>
      </c>
      <c r="Q83" s="28">
        <v>6053</v>
      </c>
      <c r="U83" s="40">
        <f t="shared" si="23"/>
        <v>24320000</v>
      </c>
      <c r="V83" s="41">
        <f t="shared" si="24"/>
        <v>0.18915555555555558</v>
      </c>
      <c r="W83" s="48">
        <v>6107</v>
      </c>
      <c r="X83" s="48">
        <v>6053</v>
      </c>
      <c r="Y83" s="48"/>
      <c r="Z83" s="50"/>
      <c r="AB83" s="42">
        <v>750000000</v>
      </c>
      <c r="AC83" s="28">
        <v>4</v>
      </c>
      <c r="AD83" s="28">
        <v>2700</v>
      </c>
      <c r="AE83" s="43">
        <f t="shared" si="21"/>
        <v>453.97333333333336</v>
      </c>
      <c r="AF83" s="43">
        <f t="shared" si="22"/>
        <v>1815.8933333333334</v>
      </c>
    </row>
    <row r="84" spans="1:32" ht="15.75" customHeight="1" x14ac:dyDescent="0.2">
      <c r="A84" s="47" t="s">
        <v>286</v>
      </c>
      <c r="B84" s="28" t="s">
        <v>166</v>
      </c>
      <c r="C84" s="54">
        <v>44034</v>
      </c>
      <c r="D84" s="45"/>
      <c r="E84" s="48" t="s">
        <v>117</v>
      </c>
      <c r="F84" s="48" t="s">
        <v>116</v>
      </c>
      <c r="G84" s="28">
        <v>8.0000000000000002E-3</v>
      </c>
      <c r="H84" s="49">
        <v>4782</v>
      </c>
      <c r="I84" s="28" t="s">
        <v>78</v>
      </c>
      <c r="L84" s="28" t="s">
        <v>74</v>
      </c>
      <c r="N84" s="28" t="s">
        <v>75</v>
      </c>
      <c r="P84" s="28">
        <v>7040</v>
      </c>
      <c r="Q84" s="28">
        <v>6107</v>
      </c>
      <c r="U84" s="40">
        <f t="shared" si="23"/>
        <v>26294000</v>
      </c>
      <c r="V84" s="41">
        <f t="shared" si="24"/>
        <v>8.7317991666666668</v>
      </c>
      <c r="W84" s="48">
        <v>7040</v>
      </c>
      <c r="X84" s="48">
        <v>6107</v>
      </c>
      <c r="Y84" s="48"/>
      <c r="Z84" s="50"/>
      <c r="AB84" s="42">
        <v>750000000</v>
      </c>
      <c r="AC84" s="28">
        <v>4</v>
      </c>
      <c r="AD84" s="28">
        <v>2700</v>
      </c>
      <c r="AE84" s="43">
        <f t="shared" si="21"/>
        <v>20956.317999999999</v>
      </c>
      <c r="AF84" s="43">
        <f t="shared" si="22"/>
        <v>83825.271999999997</v>
      </c>
    </row>
    <row r="85" spans="1:32" ht="15.75" customHeight="1" x14ac:dyDescent="0.2">
      <c r="A85" s="47" t="s">
        <v>287</v>
      </c>
      <c r="B85" s="28" t="s">
        <v>166</v>
      </c>
      <c r="C85" s="54">
        <v>43693</v>
      </c>
      <c r="D85" s="45"/>
      <c r="E85" s="48" t="s">
        <v>118</v>
      </c>
      <c r="F85" s="48" t="s">
        <v>116</v>
      </c>
      <c r="G85" s="28">
        <v>8.0000000000000002E-3</v>
      </c>
      <c r="H85" s="49">
        <v>0</v>
      </c>
      <c r="I85" s="28" t="s">
        <v>78</v>
      </c>
      <c r="L85" s="28" t="s">
        <v>74</v>
      </c>
      <c r="N85" s="28" t="s">
        <v>75</v>
      </c>
      <c r="P85" s="28">
        <v>3627</v>
      </c>
      <c r="Q85" s="28">
        <v>3947</v>
      </c>
      <c r="U85" s="40">
        <f t="shared" si="23"/>
        <v>15148000</v>
      </c>
      <c r="V85" s="41">
        <f t="shared" si="24"/>
        <v>0</v>
      </c>
      <c r="W85" s="48">
        <v>3627</v>
      </c>
      <c r="X85" s="48">
        <v>3947</v>
      </c>
      <c r="Y85" s="48"/>
      <c r="Z85" s="50"/>
      <c r="AB85" s="42">
        <v>750000000</v>
      </c>
      <c r="AC85" s="28">
        <v>4</v>
      </c>
      <c r="AD85" s="28">
        <v>2700</v>
      </c>
      <c r="AE85" s="43">
        <f t="shared" si="21"/>
        <v>0</v>
      </c>
      <c r="AF85" s="43">
        <f t="shared" si="22"/>
        <v>0</v>
      </c>
    </row>
    <row r="86" spans="1:32" ht="15.75" customHeight="1" x14ac:dyDescent="0.2">
      <c r="A86" s="47" t="s">
        <v>288</v>
      </c>
      <c r="B86" s="28" t="s">
        <v>166</v>
      </c>
      <c r="C86" s="54">
        <v>43998</v>
      </c>
      <c r="D86" s="45"/>
      <c r="E86" s="48" t="s">
        <v>118</v>
      </c>
      <c r="F86" s="48" t="s">
        <v>116</v>
      </c>
      <c r="G86" s="28">
        <v>8.0000000000000002E-3</v>
      </c>
      <c r="H86" s="49">
        <v>0</v>
      </c>
      <c r="I86" s="28" t="s">
        <v>78</v>
      </c>
      <c r="L86" s="28" t="s">
        <v>74</v>
      </c>
      <c r="N86" s="28" t="s">
        <v>75</v>
      </c>
      <c r="P86" s="28">
        <v>7067</v>
      </c>
      <c r="Q86" s="28">
        <v>6587</v>
      </c>
      <c r="U86" s="40">
        <f t="shared" si="23"/>
        <v>27308000</v>
      </c>
      <c r="V86" s="41">
        <f>AE86/1200</f>
        <v>0</v>
      </c>
      <c r="W86" s="48">
        <v>7067</v>
      </c>
      <c r="X86" s="48">
        <v>6587</v>
      </c>
      <c r="Y86" s="48"/>
      <c r="Z86" s="50"/>
      <c r="AB86" s="42">
        <v>750000000</v>
      </c>
      <c r="AC86" s="28">
        <v>4</v>
      </c>
      <c r="AD86" s="28">
        <v>2700</v>
      </c>
      <c r="AE86" s="43">
        <f t="shared" si="21"/>
        <v>0</v>
      </c>
      <c r="AF86" s="43">
        <f t="shared" si="22"/>
        <v>0</v>
      </c>
    </row>
    <row r="87" spans="1:32" ht="15.75" customHeight="1" x14ac:dyDescent="0.2">
      <c r="A87" s="47" t="s">
        <v>289</v>
      </c>
      <c r="B87" s="28" t="s">
        <v>166</v>
      </c>
      <c r="C87" s="54">
        <v>44028</v>
      </c>
      <c r="D87" s="45"/>
      <c r="E87" s="48" t="s">
        <v>118</v>
      </c>
      <c r="F87" s="48" t="s">
        <v>116</v>
      </c>
      <c r="G87" s="28">
        <v>8.0000000000000002E-3</v>
      </c>
      <c r="H87" s="49">
        <v>5167</v>
      </c>
      <c r="I87" s="28" t="s">
        <v>78</v>
      </c>
      <c r="L87" s="28" t="s">
        <v>74</v>
      </c>
      <c r="N87" s="28" t="s">
        <v>75</v>
      </c>
      <c r="P87" s="28">
        <v>6080</v>
      </c>
      <c r="U87" s="40">
        <f t="shared" si="23"/>
        <v>24320000</v>
      </c>
      <c r="V87" s="41">
        <f>AE87/1200</f>
        <v>17.452977777777779</v>
      </c>
      <c r="W87" s="48">
        <v>6080</v>
      </c>
      <c r="X87" s="48"/>
      <c r="Y87" s="48"/>
      <c r="Z87" s="50"/>
      <c r="AB87" s="42">
        <v>750000000</v>
      </c>
      <c r="AC87" s="28">
        <v>4</v>
      </c>
      <c r="AD87" s="28">
        <v>2700</v>
      </c>
      <c r="AE87" s="43">
        <f t="shared" si="21"/>
        <v>20943.573333333334</v>
      </c>
      <c r="AF87" s="43">
        <f t="shared" si="22"/>
        <v>83774.293333333335</v>
      </c>
    </row>
    <row r="88" spans="1:32" ht="15.75" customHeight="1" x14ac:dyDescent="0.2">
      <c r="A88" s="47" t="s">
        <v>290</v>
      </c>
      <c r="B88" s="28" t="s">
        <v>166</v>
      </c>
      <c r="C88" s="54">
        <v>44033</v>
      </c>
      <c r="D88" s="45">
        <f t="shared" ref="D88:D100" si="25">C88+$D$1</f>
        <v>44398</v>
      </c>
      <c r="E88" s="48" t="s">
        <v>119</v>
      </c>
      <c r="F88" s="48" t="s">
        <v>116</v>
      </c>
      <c r="G88" s="28">
        <v>8.0000000000000002E-3</v>
      </c>
      <c r="H88" s="49">
        <v>0</v>
      </c>
      <c r="I88" s="28" t="s">
        <v>78</v>
      </c>
      <c r="J88" s="28">
        <f t="shared" ref="J88:J108" ca="1" si="26">D88-$A$1</f>
        <v>-1372</v>
      </c>
      <c r="L88" s="28" t="s">
        <v>74</v>
      </c>
      <c r="N88" s="28" t="s">
        <v>75</v>
      </c>
      <c r="P88" s="28">
        <v>4560</v>
      </c>
      <c r="Q88" s="28">
        <v>5067</v>
      </c>
      <c r="U88" s="40">
        <f t="shared" si="23"/>
        <v>19254000</v>
      </c>
      <c r="V88" s="41">
        <f>AE88/2400</f>
        <v>0</v>
      </c>
      <c r="W88" s="48">
        <v>5467</v>
      </c>
      <c r="X88" s="48">
        <v>4587</v>
      </c>
      <c r="Y88" s="48">
        <v>4560</v>
      </c>
      <c r="Z88" s="48">
        <v>5067</v>
      </c>
      <c r="AB88" s="42">
        <v>750000000</v>
      </c>
      <c r="AC88" s="28">
        <v>4</v>
      </c>
      <c r="AD88" s="28">
        <v>2700</v>
      </c>
      <c r="AE88" s="43">
        <f t="shared" si="21"/>
        <v>0</v>
      </c>
      <c r="AF88" s="43">
        <f t="shared" si="22"/>
        <v>0</v>
      </c>
    </row>
    <row r="89" spans="1:32" ht="15.75" customHeight="1" x14ac:dyDescent="0.2">
      <c r="A89" s="47" t="s">
        <v>291</v>
      </c>
      <c r="B89" s="28" t="s">
        <v>166</v>
      </c>
      <c r="C89" s="54">
        <v>44062</v>
      </c>
      <c r="D89" s="45">
        <f t="shared" si="25"/>
        <v>44427</v>
      </c>
      <c r="E89" s="48" t="s">
        <v>119</v>
      </c>
      <c r="F89" s="48" t="s">
        <v>116</v>
      </c>
      <c r="G89" s="28">
        <v>8.0000000000000002E-3</v>
      </c>
      <c r="H89" s="49">
        <v>0</v>
      </c>
      <c r="I89" s="28" t="s">
        <v>78</v>
      </c>
      <c r="J89" s="28">
        <f t="shared" ca="1" si="26"/>
        <v>-1343</v>
      </c>
      <c r="K89" s="28" t="str" cm="1">
        <f t="array" aca="1" ref="K89" ca="1">_xlfn.IFS(J89&lt;0,"Expired",J89&lt;=$G$1,"Expiring Soon",J89&lt;$D$1,"On Time")</f>
        <v>Expired</v>
      </c>
      <c r="L89" s="28" t="s">
        <v>74</v>
      </c>
      <c r="N89" s="28" t="s">
        <v>75</v>
      </c>
      <c r="O89" s="33" t="s">
        <v>120</v>
      </c>
      <c r="P89" s="28">
        <v>5867</v>
      </c>
      <c r="Q89" s="28">
        <v>4080</v>
      </c>
      <c r="U89" s="40">
        <f t="shared" si="23"/>
        <v>19894000</v>
      </c>
      <c r="V89" s="41">
        <f>AE89/2700</f>
        <v>0</v>
      </c>
      <c r="W89" s="48">
        <v>6080</v>
      </c>
      <c r="X89" s="48">
        <v>6133</v>
      </c>
      <c r="Y89" s="48">
        <v>5867</v>
      </c>
      <c r="Z89" s="47">
        <v>4080</v>
      </c>
      <c r="AB89" s="42">
        <v>750000000</v>
      </c>
      <c r="AC89" s="28">
        <v>4</v>
      </c>
      <c r="AD89" s="28">
        <v>2700</v>
      </c>
      <c r="AE89" s="43">
        <f t="shared" si="21"/>
        <v>0</v>
      </c>
      <c r="AF89" s="43">
        <f t="shared" si="22"/>
        <v>0</v>
      </c>
    </row>
    <row r="90" spans="1:32" ht="15.75" customHeight="1" x14ac:dyDescent="0.2">
      <c r="A90" s="47" t="s">
        <v>292</v>
      </c>
      <c r="B90" s="28" t="s">
        <v>166</v>
      </c>
      <c r="C90" s="54">
        <v>44118</v>
      </c>
      <c r="D90" s="45">
        <f t="shared" si="25"/>
        <v>44483</v>
      </c>
      <c r="E90" s="48" t="s">
        <v>119</v>
      </c>
      <c r="F90" s="48" t="s">
        <v>116</v>
      </c>
      <c r="G90" s="28">
        <v>8.0000000000000002E-3</v>
      </c>
      <c r="H90" s="49">
        <v>0</v>
      </c>
      <c r="I90" s="28" t="s">
        <v>78</v>
      </c>
      <c r="J90" s="28">
        <f t="shared" ca="1" si="26"/>
        <v>-1287</v>
      </c>
      <c r="L90" s="28" t="s">
        <v>74</v>
      </c>
      <c r="N90" s="28" t="s">
        <v>75</v>
      </c>
      <c r="P90" s="28">
        <v>6000</v>
      </c>
      <c r="U90" s="40">
        <f t="shared" si="23"/>
        <v>24000000</v>
      </c>
      <c r="V90" s="41">
        <f>AE90/2400</f>
        <v>0</v>
      </c>
      <c r="W90" s="48">
        <v>5307</v>
      </c>
      <c r="X90" s="48">
        <v>5147</v>
      </c>
      <c r="Y90" s="48">
        <v>8213</v>
      </c>
      <c r="Z90" s="48">
        <v>6000</v>
      </c>
      <c r="AB90" s="42">
        <v>750000000</v>
      </c>
      <c r="AC90" s="28">
        <v>4</v>
      </c>
      <c r="AD90" s="28">
        <v>2700</v>
      </c>
      <c r="AE90" s="43">
        <f t="shared" si="21"/>
        <v>0</v>
      </c>
      <c r="AF90" s="43">
        <f t="shared" si="22"/>
        <v>0</v>
      </c>
    </row>
    <row r="91" spans="1:32" ht="15.75" customHeight="1" x14ac:dyDescent="0.2">
      <c r="A91" s="47" t="s">
        <v>293</v>
      </c>
      <c r="B91" s="28" t="s">
        <v>166</v>
      </c>
      <c r="C91" s="54">
        <v>44727</v>
      </c>
      <c r="D91" s="45">
        <f t="shared" si="25"/>
        <v>45092</v>
      </c>
      <c r="E91" s="48" t="s">
        <v>119</v>
      </c>
      <c r="F91" s="48" t="s">
        <v>116</v>
      </c>
      <c r="G91" s="28">
        <v>8.0000000000000002E-3</v>
      </c>
      <c r="H91" s="49">
        <v>0</v>
      </c>
      <c r="I91" s="28" t="s">
        <v>78</v>
      </c>
      <c r="J91" s="28">
        <f t="shared" ca="1" si="26"/>
        <v>-678</v>
      </c>
      <c r="L91" s="28" t="s">
        <v>74</v>
      </c>
      <c r="N91" s="28" t="s">
        <v>75</v>
      </c>
      <c r="P91" s="28">
        <v>5280</v>
      </c>
      <c r="Q91" s="28">
        <v>5520</v>
      </c>
      <c r="U91" s="40">
        <f t="shared" si="23"/>
        <v>21600000</v>
      </c>
      <c r="V91" s="41">
        <f>AE91/2400</f>
        <v>0</v>
      </c>
      <c r="W91" s="48">
        <v>5280</v>
      </c>
      <c r="X91" s="48">
        <v>5520</v>
      </c>
      <c r="Y91" s="48"/>
      <c r="Z91" s="50"/>
      <c r="AB91" s="42">
        <v>750000000</v>
      </c>
      <c r="AC91" s="28">
        <v>4</v>
      </c>
      <c r="AD91" s="28">
        <v>2700</v>
      </c>
      <c r="AE91" s="43">
        <f t="shared" si="21"/>
        <v>0</v>
      </c>
      <c r="AF91" s="43">
        <f t="shared" si="22"/>
        <v>0</v>
      </c>
    </row>
    <row r="92" spans="1:32" ht="15.75" customHeight="1" x14ac:dyDescent="0.2">
      <c r="A92" s="28" t="s">
        <v>294</v>
      </c>
      <c r="B92" s="28" t="s">
        <v>166</v>
      </c>
      <c r="C92" s="29">
        <v>44881</v>
      </c>
      <c r="D92" s="45">
        <f t="shared" si="25"/>
        <v>45246</v>
      </c>
      <c r="E92" s="28" t="s">
        <v>119</v>
      </c>
      <c r="F92" s="28" t="s">
        <v>116</v>
      </c>
      <c r="G92" s="28">
        <v>8.0000000000000002E-3</v>
      </c>
      <c r="H92" s="30">
        <v>0</v>
      </c>
      <c r="I92" s="28" t="s">
        <v>78</v>
      </c>
      <c r="J92" s="28">
        <f t="shared" ca="1" si="26"/>
        <v>-524</v>
      </c>
      <c r="L92" s="28" t="s">
        <v>74</v>
      </c>
      <c r="N92" s="28" t="s">
        <v>75</v>
      </c>
      <c r="P92" s="28">
        <v>5467</v>
      </c>
      <c r="Q92" s="28">
        <v>5227</v>
      </c>
      <c r="U92" s="40">
        <f t="shared" si="23"/>
        <v>21388000</v>
      </c>
      <c r="V92" s="41">
        <f>AE92/2400</f>
        <v>0</v>
      </c>
      <c r="W92" s="28">
        <v>5467</v>
      </c>
      <c r="X92" s="28">
        <v>5227</v>
      </c>
      <c r="AB92" s="42">
        <v>750000000</v>
      </c>
      <c r="AC92" s="28">
        <v>4</v>
      </c>
      <c r="AD92" s="28">
        <v>2700</v>
      </c>
      <c r="AE92" s="43">
        <f t="shared" si="21"/>
        <v>0</v>
      </c>
      <c r="AF92" s="43">
        <f t="shared" si="22"/>
        <v>0</v>
      </c>
    </row>
    <row r="93" spans="1:32" ht="15.75" customHeight="1" x14ac:dyDescent="0.2">
      <c r="A93" s="28" t="s">
        <v>295</v>
      </c>
      <c r="B93" s="28" t="s">
        <v>166</v>
      </c>
      <c r="C93" s="29">
        <v>44958</v>
      </c>
      <c r="D93" s="45">
        <f t="shared" si="25"/>
        <v>45323</v>
      </c>
      <c r="E93" s="28" t="s">
        <v>119</v>
      </c>
      <c r="F93" s="28" t="s">
        <v>116</v>
      </c>
      <c r="G93" s="28">
        <v>8.0000000000000002E-3</v>
      </c>
      <c r="H93" s="30">
        <v>0</v>
      </c>
      <c r="I93" s="28" t="s">
        <v>78</v>
      </c>
      <c r="J93" s="28">
        <f t="shared" ca="1" si="26"/>
        <v>-447</v>
      </c>
      <c r="K93" s="28" t="str" cm="1">
        <f t="array" aca="1" ref="K93" ca="1">_xlfn.IFS(J93&lt;0,"Expired",J93&lt;=$G$1,"Expiring Soon",J93&lt;$D$1,"On Time")</f>
        <v>Expired</v>
      </c>
      <c r="L93" s="28" t="s">
        <v>74</v>
      </c>
      <c r="N93" s="28" t="s">
        <v>75</v>
      </c>
      <c r="P93" s="28">
        <v>5573</v>
      </c>
      <c r="Q93" s="28">
        <v>4960</v>
      </c>
      <c r="U93" s="40">
        <f t="shared" si="23"/>
        <v>21066000</v>
      </c>
      <c r="V93" s="41">
        <f>AE93/2400</f>
        <v>0</v>
      </c>
      <c r="W93" s="28">
        <v>5573</v>
      </c>
      <c r="X93" s="28">
        <v>4960</v>
      </c>
      <c r="AB93" s="42">
        <v>750000000</v>
      </c>
      <c r="AC93" s="28">
        <v>4</v>
      </c>
      <c r="AD93" s="28">
        <v>2700</v>
      </c>
      <c r="AE93" s="43">
        <f t="shared" si="21"/>
        <v>0</v>
      </c>
      <c r="AF93" s="43">
        <f t="shared" si="22"/>
        <v>0</v>
      </c>
    </row>
    <row r="94" spans="1:32" ht="15.75" customHeight="1" x14ac:dyDescent="0.2">
      <c r="A94" s="28" t="s">
        <v>296</v>
      </c>
      <c r="B94" s="28" t="s">
        <v>166</v>
      </c>
      <c r="C94" s="29">
        <v>45113</v>
      </c>
      <c r="D94" s="45">
        <f t="shared" si="25"/>
        <v>45478</v>
      </c>
      <c r="E94" s="28" t="s">
        <v>119</v>
      </c>
      <c r="F94" s="28" t="s">
        <v>116</v>
      </c>
      <c r="G94" s="28">
        <v>8.0000000000000002E-3</v>
      </c>
      <c r="H94" s="30">
        <v>0</v>
      </c>
      <c r="I94" s="28" t="s">
        <v>99</v>
      </c>
      <c r="J94" s="28">
        <f t="shared" ca="1" si="26"/>
        <v>-292</v>
      </c>
      <c r="K94" s="28" t="str" cm="1">
        <f t="array" aca="1" ref="K94" ca="1">_xlfn.IFS(J94&lt;0,"Expired",J94&lt;=$G$1,"Expiring Soon",J94&lt;$D$1,"On Time")</f>
        <v>Expired</v>
      </c>
      <c r="L94" s="28" t="s">
        <v>94</v>
      </c>
      <c r="M94" s="28" t="s">
        <v>95</v>
      </c>
      <c r="N94" s="28" t="s">
        <v>75</v>
      </c>
      <c r="P94" s="28">
        <v>5893</v>
      </c>
      <c r="Q94" s="28">
        <v>4320</v>
      </c>
      <c r="U94" s="40">
        <f t="shared" si="23"/>
        <v>20426000</v>
      </c>
      <c r="V94" s="41">
        <f>AE94/3200</f>
        <v>0</v>
      </c>
      <c r="W94" s="28">
        <v>5893</v>
      </c>
      <c r="X94" s="28">
        <v>4320</v>
      </c>
      <c r="AB94" s="42">
        <v>750000000</v>
      </c>
      <c r="AC94" s="28">
        <v>4</v>
      </c>
      <c r="AD94" s="28">
        <v>2700</v>
      </c>
      <c r="AE94" s="43">
        <f t="shared" si="21"/>
        <v>0</v>
      </c>
      <c r="AF94" s="43">
        <f t="shared" si="22"/>
        <v>0</v>
      </c>
    </row>
    <row r="95" spans="1:32" ht="15.75" customHeight="1" x14ac:dyDescent="0.2">
      <c r="A95" s="28" t="s">
        <v>297</v>
      </c>
      <c r="B95" s="28" t="s">
        <v>166</v>
      </c>
      <c r="C95" s="29">
        <v>45260</v>
      </c>
      <c r="D95" s="45">
        <f t="shared" si="25"/>
        <v>45625</v>
      </c>
      <c r="E95" s="28" t="s">
        <v>119</v>
      </c>
      <c r="F95" s="28" t="s">
        <v>116</v>
      </c>
      <c r="G95" s="28">
        <v>8.0000000000000002E-3</v>
      </c>
      <c r="H95" s="30">
        <v>0</v>
      </c>
      <c r="I95" s="28" t="s">
        <v>93</v>
      </c>
      <c r="J95" s="28">
        <f t="shared" ca="1" si="26"/>
        <v>-145</v>
      </c>
      <c r="K95" s="28" t="str" cm="1">
        <f t="array" aca="1" ref="K95" ca="1">_xlfn.IFS(J95&lt;0,"Expired",J95&lt;=$G$1,"Expiring Soon",J95&lt;$D$1,"On Time")</f>
        <v>Expired</v>
      </c>
      <c r="L95" s="28" t="s">
        <v>94</v>
      </c>
      <c r="M95" s="28" t="s">
        <v>95</v>
      </c>
      <c r="N95" s="28" t="s">
        <v>75</v>
      </c>
      <c r="O95" s="33" t="s">
        <v>121</v>
      </c>
      <c r="P95" s="28">
        <f>W95</f>
        <v>667</v>
      </c>
      <c r="Q95" s="28">
        <f>X95</f>
        <v>933</v>
      </c>
      <c r="R95" s="28">
        <f>Y95</f>
        <v>1253</v>
      </c>
      <c r="U95" s="40">
        <f t="shared" si="23"/>
        <v>3804000</v>
      </c>
      <c r="V95" s="41">
        <f>AE95/3200</f>
        <v>0</v>
      </c>
      <c r="W95" s="28">
        <v>667</v>
      </c>
      <c r="X95" s="28">
        <v>933</v>
      </c>
      <c r="Y95" s="28">
        <v>1253</v>
      </c>
      <c r="AB95" s="42">
        <v>750000000</v>
      </c>
      <c r="AC95" s="28">
        <v>4</v>
      </c>
      <c r="AD95" s="28">
        <v>2700</v>
      </c>
      <c r="AE95" s="43">
        <f t="shared" si="21"/>
        <v>0</v>
      </c>
      <c r="AF95" s="43">
        <f t="shared" si="22"/>
        <v>0</v>
      </c>
    </row>
    <row r="96" spans="1:32" ht="15.75" customHeight="1" x14ac:dyDescent="0.2">
      <c r="A96" s="73" t="s">
        <v>298</v>
      </c>
      <c r="B96" s="28" t="s">
        <v>166</v>
      </c>
      <c r="C96" s="29">
        <v>45261</v>
      </c>
      <c r="D96" s="45">
        <f t="shared" si="25"/>
        <v>45626</v>
      </c>
      <c r="E96" s="28" t="s">
        <v>119</v>
      </c>
      <c r="F96" s="28" t="s">
        <v>116</v>
      </c>
      <c r="G96" s="28">
        <v>8.0000000000000002E-3</v>
      </c>
      <c r="H96" s="30">
        <v>0</v>
      </c>
      <c r="I96" s="28" t="s">
        <v>78</v>
      </c>
      <c r="J96" s="28">
        <f t="shared" ca="1" si="26"/>
        <v>-144</v>
      </c>
      <c r="K96" s="28" t="str" cm="1">
        <f t="array" aca="1" ref="K96" ca="1">_xlfn.IFS(J96&lt;0,"Expired",J96&lt;=$G$1,"Expiring Soon",J96&lt;$D$1,"On Time")</f>
        <v>Expired</v>
      </c>
      <c r="L96" s="28" t="s">
        <v>74</v>
      </c>
      <c r="M96" s="28" t="s">
        <v>95</v>
      </c>
      <c r="N96" s="28" t="s">
        <v>75</v>
      </c>
      <c r="P96" s="28">
        <f>W96</f>
        <v>3013</v>
      </c>
      <c r="Q96" s="28">
        <f>X96</f>
        <v>3413</v>
      </c>
      <c r="U96" s="40">
        <f t="shared" si="23"/>
        <v>12852000</v>
      </c>
      <c r="V96" s="41">
        <f>AE96/3200</f>
        <v>0</v>
      </c>
      <c r="W96" s="28">
        <v>3013</v>
      </c>
      <c r="X96" s="28">
        <v>3413</v>
      </c>
      <c r="AB96" s="42">
        <v>750000000</v>
      </c>
      <c r="AC96" s="28">
        <v>4</v>
      </c>
      <c r="AD96" s="28">
        <v>2700</v>
      </c>
      <c r="AE96" s="43">
        <f t="shared" si="21"/>
        <v>0</v>
      </c>
      <c r="AF96" s="43">
        <f t="shared" si="22"/>
        <v>0</v>
      </c>
    </row>
    <row r="97" spans="1:32" ht="15.75" customHeight="1" x14ac:dyDescent="0.2">
      <c r="A97" s="28" t="s">
        <v>238</v>
      </c>
      <c r="B97" s="28" t="s">
        <v>163</v>
      </c>
      <c r="C97" s="29">
        <v>45204</v>
      </c>
      <c r="D97" s="45">
        <f t="shared" si="25"/>
        <v>45569</v>
      </c>
      <c r="E97" s="28" t="s">
        <v>96</v>
      </c>
      <c r="F97" s="28" t="s">
        <v>92</v>
      </c>
      <c r="G97" s="28">
        <v>6.0000000000000001E-3</v>
      </c>
      <c r="H97" s="30">
        <v>0</v>
      </c>
      <c r="I97" s="28" t="s">
        <v>99</v>
      </c>
      <c r="J97" s="28">
        <f t="shared" ca="1" si="26"/>
        <v>-201</v>
      </c>
      <c r="K97" s="28" t="str" cm="1">
        <f t="array" aca="1" ref="K97" ca="1">_xlfn.IFS(J97&lt;0,"Expired",J97&lt;=$G$1,"Expiring Soon",J97&lt;$D$1,"On Time")</f>
        <v>Expired</v>
      </c>
      <c r="L97" s="28" t="s">
        <v>74</v>
      </c>
      <c r="M97" s="28" t="s">
        <v>95</v>
      </c>
      <c r="N97" s="28" t="s">
        <v>75</v>
      </c>
      <c r="P97" s="28">
        <v>5280</v>
      </c>
      <c r="Q97" s="28">
        <v>4507</v>
      </c>
      <c r="U97" s="40">
        <f t="shared" si="23"/>
        <v>19574000</v>
      </c>
      <c r="V97" s="41">
        <f>AE97/1200</f>
        <v>0</v>
      </c>
      <c r="W97" s="28">
        <v>5280</v>
      </c>
      <c r="X97" s="28">
        <v>4507</v>
      </c>
      <c r="AB97" s="42">
        <v>1500000000</v>
      </c>
      <c r="AC97" s="28">
        <v>4</v>
      </c>
      <c r="AD97" s="28">
        <v>1600</v>
      </c>
      <c r="AE97" s="43">
        <f t="shared" si="21"/>
        <v>0</v>
      </c>
      <c r="AF97" s="43">
        <f t="shared" si="22"/>
        <v>0</v>
      </c>
    </row>
    <row r="98" spans="1:32" ht="15.75" customHeight="1" x14ac:dyDescent="0.2">
      <c r="A98" s="28" t="s">
        <v>239</v>
      </c>
      <c r="B98" s="28" t="s">
        <v>163</v>
      </c>
      <c r="C98" s="29">
        <v>45205</v>
      </c>
      <c r="D98" s="45">
        <f t="shared" si="25"/>
        <v>45570</v>
      </c>
      <c r="E98" s="28" t="s">
        <v>96</v>
      </c>
      <c r="F98" s="28" t="s">
        <v>92</v>
      </c>
      <c r="G98" s="28">
        <v>6.0000000000000001E-3</v>
      </c>
      <c r="H98" s="30">
        <v>0</v>
      </c>
      <c r="I98" s="28" t="s">
        <v>78</v>
      </c>
      <c r="J98" s="28">
        <f t="shared" ca="1" si="26"/>
        <v>-200</v>
      </c>
      <c r="K98" s="28" t="str" cm="1">
        <f t="array" aca="1" ref="K98" ca="1">_xlfn.IFS(J98&lt;0,"Expired",J98&lt;=$G$1,"Expiring Soon",J98&lt;$D$1,"On Time")</f>
        <v>Expired</v>
      </c>
      <c r="L98" s="28" t="s">
        <v>74</v>
      </c>
      <c r="M98" s="28" t="s">
        <v>95</v>
      </c>
      <c r="N98" s="28" t="s">
        <v>75</v>
      </c>
      <c r="P98" s="28">
        <v>5333</v>
      </c>
      <c r="Q98" s="28">
        <v>5067</v>
      </c>
      <c r="U98" s="40">
        <f t="shared" si="23"/>
        <v>20800000</v>
      </c>
      <c r="V98" s="41"/>
      <c r="W98" s="28">
        <v>5333</v>
      </c>
      <c r="X98" s="28">
        <v>5067</v>
      </c>
      <c r="AB98" s="42">
        <v>1500000000</v>
      </c>
      <c r="AC98" s="28">
        <v>4</v>
      </c>
      <c r="AD98" s="28">
        <v>1600</v>
      </c>
      <c r="AE98" s="43">
        <f t="shared" si="21"/>
        <v>0</v>
      </c>
      <c r="AF98" s="43">
        <f t="shared" si="22"/>
        <v>0</v>
      </c>
    </row>
    <row r="99" spans="1:32" ht="15.75" customHeight="1" x14ac:dyDescent="0.2">
      <c r="A99" s="28" t="s">
        <v>299</v>
      </c>
      <c r="B99" s="28" t="s">
        <v>166</v>
      </c>
      <c r="C99" s="29">
        <v>45211</v>
      </c>
      <c r="D99" s="45">
        <f t="shared" si="25"/>
        <v>45576</v>
      </c>
      <c r="E99" s="28" t="s">
        <v>119</v>
      </c>
      <c r="F99" s="28" t="s">
        <v>116</v>
      </c>
      <c r="G99" s="28">
        <v>8.0000000000000002E-3</v>
      </c>
      <c r="H99" s="30">
        <v>0</v>
      </c>
      <c r="I99" s="28" t="s">
        <v>99</v>
      </c>
      <c r="J99" s="28">
        <f t="shared" ca="1" si="26"/>
        <v>-194</v>
      </c>
      <c r="K99" s="28" t="str" cm="1">
        <f t="array" aca="1" ref="K99" ca="1">_xlfn.IFS(J99&lt;0,"Expired",J99&lt;=$G$1,"Expiring Soon",J99&lt;$D$1,"On Time")</f>
        <v>Expired</v>
      </c>
      <c r="L99" s="28" t="s">
        <v>74</v>
      </c>
      <c r="M99" s="28" t="s">
        <v>95</v>
      </c>
      <c r="N99" s="28" t="s">
        <v>75</v>
      </c>
      <c r="P99" s="28">
        <v>4107</v>
      </c>
      <c r="Q99" s="28">
        <v>3387</v>
      </c>
      <c r="U99" s="40">
        <f t="shared" si="23"/>
        <v>14988000</v>
      </c>
      <c r="V99" s="41">
        <f>AE99/3200</f>
        <v>0</v>
      </c>
      <c r="W99" s="28">
        <v>4107</v>
      </c>
      <c r="X99" s="28">
        <v>3387</v>
      </c>
      <c r="AB99" s="42">
        <v>1500000000</v>
      </c>
      <c r="AD99" s="28">
        <v>1600</v>
      </c>
    </row>
    <row r="100" spans="1:32" ht="15.75" customHeight="1" x14ac:dyDescent="0.2">
      <c r="A100" s="28" t="s">
        <v>300</v>
      </c>
      <c r="B100" s="28" t="s">
        <v>166</v>
      </c>
      <c r="C100" s="29">
        <v>45212</v>
      </c>
      <c r="D100" s="45">
        <f t="shared" si="25"/>
        <v>45577</v>
      </c>
      <c r="E100" s="28" t="s">
        <v>119</v>
      </c>
      <c r="F100" s="28" t="s">
        <v>116</v>
      </c>
      <c r="G100" s="28">
        <v>8.0000000000000002E-3</v>
      </c>
      <c r="H100" s="30">
        <v>0</v>
      </c>
      <c r="I100" s="28" t="s">
        <v>99</v>
      </c>
      <c r="J100" s="28">
        <f t="shared" ca="1" si="26"/>
        <v>-193</v>
      </c>
      <c r="K100" s="28" t="str" cm="1">
        <f t="array" aca="1" ref="K100" ca="1">_xlfn.IFS(J100&lt;0,"Expired",J100&lt;=$G$1,"Expiring Soon",J100&lt;$D$1,"On Time")</f>
        <v>Expired</v>
      </c>
      <c r="L100" s="28" t="s">
        <v>74</v>
      </c>
      <c r="M100" s="28" t="s">
        <v>95</v>
      </c>
      <c r="N100" s="28" t="s">
        <v>75</v>
      </c>
      <c r="P100" s="28">
        <v>5653</v>
      </c>
      <c r="Q100" s="28">
        <v>5867</v>
      </c>
      <c r="U100" s="40">
        <f t="shared" si="23"/>
        <v>23040000</v>
      </c>
      <c r="V100" s="41">
        <f>AE100/3200</f>
        <v>0</v>
      </c>
      <c r="W100" s="28">
        <v>5653</v>
      </c>
      <c r="X100" s="28">
        <v>5867</v>
      </c>
      <c r="AB100" s="42">
        <v>1500000000</v>
      </c>
      <c r="AD100" s="28">
        <v>1600</v>
      </c>
    </row>
    <row r="101" spans="1:32" ht="15.75" customHeight="1" x14ac:dyDescent="0.2">
      <c r="A101" s="28" t="s">
        <v>198</v>
      </c>
      <c r="B101" s="28" t="s">
        <v>162</v>
      </c>
      <c r="C101" s="29">
        <v>45379</v>
      </c>
      <c r="D101" s="45"/>
      <c r="E101" s="28" t="s">
        <v>88</v>
      </c>
      <c r="F101" s="28" t="s">
        <v>109</v>
      </c>
      <c r="G101" s="28">
        <v>6.0000000000000001E-3</v>
      </c>
      <c r="H101" s="64">
        <v>3049</v>
      </c>
      <c r="I101" s="28" t="s">
        <v>78</v>
      </c>
      <c r="J101" s="28">
        <f t="shared" ca="1" si="26"/>
        <v>-45770</v>
      </c>
      <c r="L101" s="28" t="s">
        <v>94</v>
      </c>
      <c r="N101" s="28" t="s">
        <v>75</v>
      </c>
      <c r="P101" s="28">
        <v>6240</v>
      </c>
      <c r="Q101" s="28">
        <v>7760</v>
      </c>
      <c r="U101" s="40">
        <f t="shared" si="23"/>
        <v>28000000</v>
      </c>
      <c r="V101" s="41">
        <f t="shared" ref="V101:V102" si="27">AE101/3200</f>
        <v>2.9643055555555553</v>
      </c>
      <c r="W101" s="28">
        <v>6240</v>
      </c>
      <c r="X101" s="28">
        <v>7760</v>
      </c>
      <c r="AB101" s="42">
        <v>1500000000</v>
      </c>
      <c r="AC101" s="28">
        <v>4</v>
      </c>
      <c r="AD101" s="28">
        <v>1600</v>
      </c>
      <c r="AE101" s="43">
        <f t="shared" ref="AE101:AE102" si="28">(H101*U101)/(G101*AB101)</f>
        <v>9485.7777777777774</v>
      </c>
      <c r="AF101" s="43">
        <f t="shared" ref="AF101:AF102" si="29">AE101*AC101</f>
        <v>37943.111111111109</v>
      </c>
    </row>
    <row r="102" spans="1:32" ht="15.75" customHeight="1" x14ac:dyDescent="0.2">
      <c r="A102" s="28" t="s">
        <v>199</v>
      </c>
      <c r="B102" s="28" t="s">
        <v>162</v>
      </c>
      <c r="C102" s="29">
        <v>45435</v>
      </c>
      <c r="D102" s="45"/>
      <c r="E102" s="28" t="s">
        <v>88</v>
      </c>
      <c r="F102" s="28" t="s">
        <v>109</v>
      </c>
      <c r="G102" s="28">
        <v>6.0000000000000001E-3</v>
      </c>
      <c r="H102" s="64">
        <v>3858</v>
      </c>
      <c r="I102" s="28" t="s">
        <v>78</v>
      </c>
      <c r="J102" s="28">
        <f t="shared" ca="1" si="26"/>
        <v>-45770</v>
      </c>
      <c r="L102" s="28" t="s">
        <v>94</v>
      </c>
      <c r="N102" s="28" t="s">
        <v>75</v>
      </c>
      <c r="P102" s="28">
        <v>8453</v>
      </c>
      <c r="Q102" s="28">
        <v>8373</v>
      </c>
      <c r="U102" s="40">
        <f t="shared" si="23"/>
        <v>33652000</v>
      </c>
      <c r="V102" s="41">
        <f t="shared" si="27"/>
        <v>4.5079658333333334</v>
      </c>
      <c r="AB102" s="42">
        <v>1500000000</v>
      </c>
      <c r="AC102" s="28">
        <v>4</v>
      </c>
      <c r="AD102" s="28">
        <v>1600</v>
      </c>
      <c r="AE102" s="43">
        <f t="shared" si="28"/>
        <v>14425.490666666667</v>
      </c>
      <c r="AF102" s="43">
        <f t="shared" si="29"/>
        <v>57701.962666666666</v>
      </c>
    </row>
    <row r="103" spans="1:32" ht="15.75" customHeight="1" x14ac:dyDescent="0.2">
      <c r="A103" s="28" t="s">
        <v>240</v>
      </c>
      <c r="B103" s="28" t="s">
        <v>163</v>
      </c>
      <c r="C103" s="29">
        <v>45267</v>
      </c>
      <c r="D103" s="45">
        <f t="shared" ref="D103:D106" si="30">C103+$D$1</f>
        <v>45632</v>
      </c>
      <c r="E103" s="28" t="s">
        <v>96</v>
      </c>
      <c r="F103" s="28" t="s">
        <v>92</v>
      </c>
      <c r="G103" s="28">
        <v>6.0000000000000001E-3</v>
      </c>
      <c r="H103" s="30">
        <v>0</v>
      </c>
      <c r="I103" s="28" t="s">
        <v>78</v>
      </c>
      <c r="J103" s="28">
        <f t="shared" ca="1" si="26"/>
        <v>-138</v>
      </c>
      <c r="K103" s="28" t="str" cm="1">
        <f t="array" aca="1" ref="K103" ca="1">_xlfn.IFS(J103&lt;0,"Expired",J103&lt;=$G$1,"Expiring Soon",J103&lt;$D$1,"On Time")</f>
        <v>Expired</v>
      </c>
      <c r="L103" s="28" t="s">
        <v>74</v>
      </c>
      <c r="N103" s="28" t="s">
        <v>75</v>
      </c>
      <c r="P103" s="28">
        <f t="shared" ref="P103:Q106" si="31">W103</f>
        <v>7067</v>
      </c>
      <c r="Q103" s="28">
        <f t="shared" si="31"/>
        <v>6427</v>
      </c>
      <c r="U103" s="40">
        <f t="shared" ref="U103:U109" si="32">AVERAGE(P103:T103)*4000</f>
        <v>26988000</v>
      </c>
      <c r="V103" s="41"/>
      <c r="W103" s="28">
        <v>7067</v>
      </c>
      <c r="X103" s="28">
        <v>6427</v>
      </c>
      <c r="AB103" s="42">
        <v>1500000000</v>
      </c>
      <c r="AC103" s="28">
        <v>4</v>
      </c>
      <c r="AD103" s="28">
        <v>1600</v>
      </c>
      <c r="AE103" s="43">
        <f t="shared" ref="AE103:AE104" si="33">(H103*U103)/(G103*AB103)</f>
        <v>0</v>
      </c>
      <c r="AF103" s="43">
        <f t="shared" ref="AF103:AF104" si="34">AE103*AC103</f>
        <v>0</v>
      </c>
    </row>
    <row r="104" spans="1:32" ht="15.75" customHeight="1" x14ac:dyDescent="0.2">
      <c r="A104" s="28" t="s">
        <v>241</v>
      </c>
      <c r="B104" s="28" t="s">
        <v>163</v>
      </c>
      <c r="C104" s="29">
        <v>45268</v>
      </c>
      <c r="D104" s="45">
        <f t="shared" si="30"/>
        <v>45633</v>
      </c>
      <c r="E104" s="28" t="s">
        <v>96</v>
      </c>
      <c r="F104" s="28" t="s">
        <v>92</v>
      </c>
      <c r="G104" s="28">
        <v>6.0000000000000001E-3</v>
      </c>
      <c r="H104" s="30">
        <v>0</v>
      </c>
      <c r="I104" s="28" t="s">
        <v>78</v>
      </c>
      <c r="J104" s="28">
        <f t="shared" ca="1" si="26"/>
        <v>-137</v>
      </c>
      <c r="K104" s="28" t="str" cm="1">
        <f t="array" aca="1" ref="K104" ca="1">_xlfn.IFS(J104&lt;0,"Expired",J104&lt;=$G$1,"Expiring Soon",J104&lt;$D$1,"On Time")</f>
        <v>Expired</v>
      </c>
      <c r="L104" s="28" t="s">
        <v>74</v>
      </c>
      <c r="N104" s="28" t="s">
        <v>75</v>
      </c>
      <c r="P104" s="28">
        <f t="shared" si="31"/>
        <v>5920</v>
      </c>
      <c r="Q104" s="28">
        <f t="shared" si="31"/>
        <v>6427</v>
      </c>
      <c r="U104" s="40">
        <f t="shared" si="32"/>
        <v>24694000</v>
      </c>
      <c r="V104" s="41"/>
      <c r="W104" s="28">
        <v>5920</v>
      </c>
      <c r="X104" s="28">
        <v>6427</v>
      </c>
      <c r="AB104" s="42">
        <v>1500000000</v>
      </c>
      <c r="AC104" s="28">
        <v>4</v>
      </c>
      <c r="AD104" s="28">
        <v>1600</v>
      </c>
      <c r="AE104" s="43">
        <f t="shared" si="33"/>
        <v>0</v>
      </c>
      <c r="AF104" s="43">
        <f t="shared" si="34"/>
        <v>0</v>
      </c>
    </row>
    <row r="105" spans="1:32" ht="15.75" customHeight="1" x14ac:dyDescent="0.2">
      <c r="A105" s="45" t="s">
        <v>324</v>
      </c>
      <c r="B105" s="45" t="s">
        <v>165</v>
      </c>
      <c r="C105" s="45">
        <v>45274</v>
      </c>
      <c r="D105" s="45">
        <f t="shared" si="30"/>
        <v>45639</v>
      </c>
      <c r="E105" s="28" t="s">
        <v>82</v>
      </c>
      <c r="F105" s="28" t="s">
        <v>111</v>
      </c>
      <c r="G105" s="28">
        <v>8.0000000000000002E-3</v>
      </c>
      <c r="H105" s="28">
        <v>0</v>
      </c>
      <c r="I105" s="28" t="s">
        <v>99</v>
      </c>
      <c r="J105" s="28">
        <f t="shared" ca="1" si="26"/>
        <v>-131</v>
      </c>
      <c r="K105" s="28" t="str" cm="1">
        <f t="array" aca="1" ref="K105" ca="1">_xlfn.IFS(J105&lt;0,"Expired",J105&lt;=$G$1,"Expiring Soon",J105&lt;$D$1,"On Time")</f>
        <v>Expired</v>
      </c>
      <c r="L105" s="28" t="s">
        <v>94</v>
      </c>
      <c r="M105" s="28" t="s">
        <v>95</v>
      </c>
      <c r="N105" s="28" t="s">
        <v>75</v>
      </c>
      <c r="O105" s="28"/>
      <c r="P105" s="28">
        <f t="shared" si="31"/>
        <v>4347</v>
      </c>
      <c r="Q105" s="28">
        <f t="shared" si="31"/>
        <v>3227</v>
      </c>
      <c r="U105" s="28">
        <f t="shared" si="32"/>
        <v>15148000</v>
      </c>
      <c r="W105" s="28">
        <v>4347</v>
      </c>
      <c r="X105" s="28">
        <v>3227</v>
      </c>
    </row>
    <row r="106" spans="1:32" ht="15.75" customHeight="1" x14ac:dyDescent="0.2">
      <c r="A106" s="45" t="s">
        <v>325</v>
      </c>
      <c r="B106" s="45" t="s">
        <v>165</v>
      </c>
      <c r="C106" s="45">
        <v>45275</v>
      </c>
      <c r="D106" s="45">
        <f t="shared" si="30"/>
        <v>45640</v>
      </c>
      <c r="E106" s="28" t="s">
        <v>82</v>
      </c>
      <c r="F106" s="28" t="s">
        <v>111</v>
      </c>
      <c r="G106" s="28">
        <v>8.0000000000000002E-3</v>
      </c>
      <c r="H106" s="28">
        <v>0</v>
      </c>
      <c r="I106" s="28" t="s">
        <v>78</v>
      </c>
      <c r="J106" s="28">
        <f t="shared" ca="1" si="26"/>
        <v>-130</v>
      </c>
      <c r="K106" s="28" t="str" cm="1">
        <f t="array" aca="1" ref="K106" ca="1">_xlfn.IFS(J106&lt;0,"Expired",J106&lt;=$G$1,"Expiring Soon",J106&lt;$D$1,"On Time")</f>
        <v>Expired</v>
      </c>
      <c r="L106" s="28" t="s">
        <v>94</v>
      </c>
      <c r="M106" s="28" t="s">
        <v>95</v>
      </c>
      <c r="N106" s="28" t="s">
        <v>75</v>
      </c>
      <c r="O106" s="28"/>
      <c r="P106" s="28">
        <f t="shared" si="31"/>
        <v>6747</v>
      </c>
      <c r="Q106" s="28">
        <f t="shared" si="31"/>
        <v>5013</v>
      </c>
      <c r="U106" s="28">
        <f t="shared" si="32"/>
        <v>23520000</v>
      </c>
      <c r="W106" s="28">
        <v>6747</v>
      </c>
      <c r="X106" s="28">
        <v>5013</v>
      </c>
    </row>
    <row r="107" spans="1:32" ht="15.75" customHeight="1" x14ac:dyDescent="0.2">
      <c r="A107" s="45" t="s">
        <v>187</v>
      </c>
      <c r="B107" s="45" t="s">
        <v>164</v>
      </c>
      <c r="C107" s="45">
        <v>45303</v>
      </c>
      <c r="D107" s="87"/>
      <c r="E107" s="28" t="s">
        <v>80</v>
      </c>
      <c r="F107" s="28" t="s">
        <v>106</v>
      </c>
      <c r="G107" s="28">
        <v>6.0000000000000001E-3</v>
      </c>
      <c r="H107" s="30">
        <v>4355</v>
      </c>
      <c r="I107" s="28" t="s">
        <v>78</v>
      </c>
      <c r="J107" s="28">
        <f t="shared" ca="1" si="26"/>
        <v>-45770</v>
      </c>
      <c r="L107" s="28" t="s">
        <v>94</v>
      </c>
      <c r="N107" s="28" t="s">
        <v>75</v>
      </c>
      <c r="P107" s="28">
        <v>6293</v>
      </c>
      <c r="Q107" s="28">
        <v>6107</v>
      </c>
      <c r="U107" s="40">
        <f t="shared" si="32"/>
        <v>24800000</v>
      </c>
      <c r="V107" s="41">
        <f>AE107/3200</f>
        <v>3.7501388888888894</v>
      </c>
      <c r="W107" s="28">
        <v>6293</v>
      </c>
      <c r="X107" s="28">
        <v>6107</v>
      </c>
      <c r="AB107" s="42">
        <v>1500000000</v>
      </c>
      <c r="AC107" s="28">
        <v>4</v>
      </c>
      <c r="AD107" s="28">
        <v>2700</v>
      </c>
      <c r="AE107" s="43">
        <f t="shared" ref="AE107:AE108" si="35">(H107*U107)/(G107*AB107)</f>
        <v>12000.444444444445</v>
      </c>
      <c r="AF107" s="43">
        <f t="shared" ref="AF107:AF108" si="36">AE107*AC107</f>
        <v>48001.777777777781</v>
      </c>
    </row>
    <row r="108" spans="1:32" ht="15.75" customHeight="1" x14ac:dyDescent="0.2">
      <c r="A108" s="45" t="s">
        <v>188</v>
      </c>
      <c r="B108" s="45" t="s">
        <v>164</v>
      </c>
      <c r="C108" s="45">
        <v>45310</v>
      </c>
      <c r="D108" s="87">
        <f t="shared" ref="D108:D126" si="37">C108+$D$1</f>
        <v>45675</v>
      </c>
      <c r="E108" s="28" t="s">
        <v>82</v>
      </c>
      <c r="F108" s="28" t="s">
        <v>106</v>
      </c>
      <c r="G108" s="28">
        <v>6.0000000000000001E-3</v>
      </c>
      <c r="H108" s="30">
        <v>0</v>
      </c>
      <c r="I108" s="28" t="s">
        <v>78</v>
      </c>
      <c r="J108" s="28">
        <f t="shared" ca="1" si="26"/>
        <v>-95</v>
      </c>
      <c r="K108" s="28" t="str" cm="1">
        <f t="array" aca="1" ref="K108" ca="1">_xlfn.IFS(J108&lt;0,"Expired",J108&lt;=$G$1,"Expiring Soon",J108&lt;$D$1,"On Time")</f>
        <v>Expired</v>
      </c>
      <c r="L108" s="28" t="s">
        <v>94</v>
      </c>
      <c r="N108" s="28" t="s">
        <v>75</v>
      </c>
      <c r="O108" s="33" t="s">
        <v>122</v>
      </c>
      <c r="P108" s="28">
        <v>4587</v>
      </c>
      <c r="Q108" s="28">
        <v>5653</v>
      </c>
      <c r="R108" s="28">
        <v>4960</v>
      </c>
      <c r="U108" s="40">
        <f t="shared" si="32"/>
        <v>20266666.666666668</v>
      </c>
      <c r="V108" s="41">
        <f>AE108/3200</f>
        <v>0</v>
      </c>
      <c r="W108" s="28">
        <v>4587</v>
      </c>
      <c r="X108" s="28">
        <v>5653</v>
      </c>
      <c r="Y108" s="28">
        <v>4960</v>
      </c>
      <c r="AB108" s="42">
        <v>1500000000</v>
      </c>
      <c r="AC108" s="28">
        <v>4</v>
      </c>
      <c r="AD108" s="28">
        <v>2700</v>
      </c>
      <c r="AE108" s="43">
        <f t="shared" si="35"/>
        <v>0</v>
      </c>
      <c r="AF108" s="43">
        <f t="shared" si="36"/>
        <v>0</v>
      </c>
    </row>
    <row r="109" spans="1:32" ht="15.75" customHeight="1" x14ac:dyDescent="0.2">
      <c r="A109" s="45" t="s">
        <v>264</v>
      </c>
      <c r="B109" s="45" t="s">
        <v>279</v>
      </c>
      <c r="C109" s="45">
        <v>45324</v>
      </c>
      <c r="D109" s="45">
        <f t="shared" si="37"/>
        <v>45689</v>
      </c>
      <c r="E109" s="28" t="s">
        <v>96</v>
      </c>
      <c r="F109" s="28" t="s">
        <v>101</v>
      </c>
      <c r="G109" s="28">
        <v>8.0000000000000002E-3</v>
      </c>
      <c r="H109" s="58">
        <v>0</v>
      </c>
      <c r="I109" s="28" t="s">
        <v>99</v>
      </c>
      <c r="J109" s="28">
        <f t="shared" ref="J109:J131" ca="1" si="38">D109-$A$1</f>
        <v>-81</v>
      </c>
      <c r="K109" s="28" t="str" cm="1">
        <f t="array" aca="1" ref="K109" ca="1">_xlfn.IFS(J109&lt;0,"Expired",J109&lt;=$G$1,"Expiring Soon",J109&lt;$D$1,"On Time")</f>
        <v>Expired</v>
      </c>
      <c r="L109" s="28" t="s">
        <v>74</v>
      </c>
      <c r="N109" s="28" t="s">
        <v>75</v>
      </c>
      <c r="P109" s="28">
        <v>7147</v>
      </c>
      <c r="Q109" s="28">
        <v>7013</v>
      </c>
      <c r="U109" s="40">
        <f t="shared" si="32"/>
        <v>28320000</v>
      </c>
      <c r="V109" s="41">
        <f t="shared" ref="V109" si="39">AE109/2700</f>
        <v>0</v>
      </c>
      <c r="AB109" s="42">
        <v>750000000</v>
      </c>
      <c r="AC109" s="28">
        <v>4</v>
      </c>
      <c r="AD109" s="28">
        <v>2700</v>
      </c>
      <c r="AE109" s="43">
        <f t="shared" ref="AE109" si="40">(H109*U109)/(G109*AB109)</f>
        <v>0</v>
      </c>
      <c r="AF109" s="43">
        <f t="shared" ref="AF109" si="41">AE109*AC109</f>
        <v>0</v>
      </c>
    </row>
    <row r="110" spans="1:32" ht="15.75" customHeight="1" x14ac:dyDescent="0.2">
      <c r="A110" s="45" t="s">
        <v>301</v>
      </c>
      <c r="B110" s="45" t="s">
        <v>166</v>
      </c>
      <c r="C110" s="45">
        <v>45338</v>
      </c>
      <c r="D110" s="45">
        <f t="shared" si="37"/>
        <v>45703</v>
      </c>
      <c r="E110" s="28" t="s">
        <v>119</v>
      </c>
      <c r="F110" s="28" t="s">
        <v>116</v>
      </c>
      <c r="G110" s="28">
        <v>8.0000000000000002E-3</v>
      </c>
      <c r="H110" s="30">
        <v>0</v>
      </c>
      <c r="I110" s="28" t="s">
        <v>78</v>
      </c>
      <c r="J110" s="28">
        <f t="shared" ca="1" si="38"/>
        <v>-67</v>
      </c>
      <c r="K110" s="28" t="str" cm="1">
        <f t="array" aca="1" ref="K110" ca="1">_xlfn.IFS(J110&lt;0,"Expired",J110&lt;=$G$1,"Expiring Soon",J110&lt;$D$1,"On Time")</f>
        <v>Expired</v>
      </c>
      <c r="L110" s="28" t="s">
        <v>74</v>
      </c>
      <c r="N110" s="28" t="s">
        <v>75</v>
      </c>
      <c r="P110" s="28">
        <v>8453</v>
      </c>
      <c r="Q110" s="28">
        <v>7440</v>
      </c>
      <c r="U110" s="40">
        <f t="shared" ref="U110:U129" si="42">AVERAGE(P110:T110)*4000</f>
        <v>31786000</v>
      </c>
      <c r="V110" s="41">
        <f>AE110/3200</f>
        <v>0</v>
      </c>
      <c r="W110" s="28">
        <v>5173</v>
      </c>
      <c r="X110" s="28">
        <v>7253</v>
      </c>
      <c r="Y110" s="28">
        <v>8453</v>
      </c>
      <c r="Z110" s="28">
        <v>7440</v>
      </c>
      <c r="AB110" s="42">
        <v>1500000000</v>
      </c>
      <c r="AD110" s="28">
        <v>1600</v>
      </c>
    </row>
    <row r="111" spans="1:32" ht="15.75" customHeight="1" x14ac:dyDescent="0.2">
      <c r="A111" s="45" t="s">
        <v>326</v>
      </c>
      <c r="B111" s="45" t="s">
        <v>165</v>
      </c>
      <c r="C111" s="45">
        <v>45330</v>
      </c>
      <c r="D111" s="45">
        <f t="shared" si="37"/>
        <v>45695</v>
      </c>
      <c r="E111" s="28" t="s">
        <v>82</v>
      </c>
      <c r="F111" s="28" t="s">
        <v>111</v>
      </c>
      <c r="G111" s="28">
        <v>8.0000000000000002E-3</v>
      </c>
      <c r="H111" s="28">
        <v>0</v>
      </c>
      <c r="I111" s="28" t="s">
        <v>78</v>
      </c>
      <c r="J111" s="28">
        <f t="shared" ca="1" si="38"/>
        <v>-75</v>
      </c>
      <c r="K111" s="28" t="str" cm="1">
        <f t="array" aca="1" ref="K111" ca="1">_xlfn.IFS(J111&lt;0,"Expired",J111&lt;=$G$1,"Expiring Soon",J111&lt;$D$1,"On Time")</f>
        <v>Expired</v>
      </c>
      <c r="L111" s="28" t="s">
        <v>74</v>
      </c>
      <c r="N111" s="28" t="s">
        <v>75</v>
      </c>
      <c r="O111" s="28"/>
      <c r="P111" s="28">
        <v>5600</v>
      </c>
      <c r="Q111" s="28">
        <v>5280</v>
      </c>
      <c r="U111" s="28">
        <f t="shared" si="42"/>
        <v>21760000</v>
      </c>
      <c r="W111" s="28">
        <v>5600</v>
      </c>
      <c r="X111" s="28">
        <v>5280</v>
      </c>
    </row>
    <row r="112" spans="1:32" ht="15.75" customHeight="1" x14ac:dyDescent="0.2">
      <c r="A112" s="45" t="s">
        <v>327</v>
      </c>
      <c r="B112" s="45" t="s">
        <v>165</v>
      </c>
      <c r="C112" s="45">
        <v>45331</v>
      </c>
      <c r="D112" s="45">
        <f t="shared" si="37"/>
        <v>45696</v>
      </c>
      <c r="E112" s="28" t="s">
        <v>82</v>
      </c>
      <c r="F112" s="28" t="s">
        <v>111</v>
      </c>
      <c r="G112" s="28">
        <v>8.0000000000000002E-3</v>
      </c>
      <c r="H112" s="28">
        <v>0</v>
      </c>
      <c r="I112" s="28" t="s">
        <v>78</v>
      </c>
      <c r="J112" s="28">
        <f t="shared" ca="1" si="38"/>
        <v>-74</v>
      </c>
      <c r="K112" s="28" t="str" cm="1">
        <f t="array" aca="1" ref="K112" ca="1">_xlfn.IFS(J112&lt;0,"Expired",J112&lt;=$G$1,"Expiring Soon",J112&lt;$D$1,"On Time")</f>
        <v>Expired</v>
      </c>
      <c r="L112" s="28" t="s">
        <v>74</v>
      </c>
      <c r="N112" s="28" t="s">
        <v>75</v>
      </c>
      <c r="O112" s="28"/>
      <c r="P112" s="28">
        <v>6133</v>
      </c>
      <c r="Q112" s="28">
        <v>5440</v>
      </c>
      <c r="U112" s="28">
        <f t="shared" si="42"/>
        <v>23146000</v>
      </c>
      <c r="W112" s="28">
        <v>6133</v>
      </c>
      <c r="X112" s="28">
        <v>5440</v>
      </c>
    </row>
    <row r="113" spans="1:32" ht="15.75" customHeight="1" x14ac:dyDescent="0.2">
      <c r="A113" s="45" t="s">
        <v>189</v>
      </c>
      <c r="B113" s="45" t="s">
        <v>164</v>
      </c>
      <c r="C113" s="45">
        <v>45344</v>
      </c>
      <c r="D113" s="87">
        <f t="shared" si="37"/>
        <v>45709</v>
      </c>
      <c r="E113" s="28" t="s">
        <v>82</v>
      </c>
      <c r="F113" s="28" t="s">
        <v>106</v>
      </c>
      <c r="G113" s="28">
        <v>6.0000000000000001E-3</v>
      </c>
      <c r="H113" s="30">
        <v>0</v>
      </c>
      <c r="I113" s="28" t="s">
        <v>78</v>
      </c>
      <c r="J113" s="28">
        <f t="shared" ca="1" si="38"/>
        <v>-61</v>
      </c>
      <c r="K113" s="28" t="str" cm="1">
        <f t="array" aca="1" ref="K113" ca="1">_xlfn.IFS(J113&lt;0,"Expired",J113&lt;=$G$1,"Expiring Soon",J113&lt;$D$1,"On Time")</f>
        <v>Expired</v>
      </c>
      <c r="L113" s="28" t="s">
        <v>94</v>
      </c>
      <c r="N113" s="28" t="s">
        <v>75</v>
      </c>
      <c r="O113" s="33" t="s">
        <v>122</v>
      </c>
      <c r="P113" s="28">
        <v>7467</v>
      </c>
      <c r="Q113" s="28">
        <v>8800</v>
      </c>
      <c r="R113" s="28">
        <v>8347</v>
      </c>
      <c r="U113" s="40">
        <f t="shared" si="42"/>
        <v>32818666.666666664</v>
      </c>
      <c r="V113" s="41">
        <f>AE113/3200</f>
        <v>0</v>
      </c>
      <c r="W113" s="28">
        <v>7467</v>
      </c>
      <c r="X113" s="28">
        <v>8800</v>
      </c>
      <c r="Y113" s="28">
        <v>8347</v>
      </c>
      <c r="AB113" s="42">
        <v>1500000000</v>
      </c>
      <c r="AC113" s="28">
        <v>4</v>
      </c>
      <c r="AD113" s="28">
        <v>2700</v>
      </c>
      <c r="AE113" s="43">
        <f t="shared" ref="AE113:AE114" si="43">(H113*U113)/(G113*AB113)</f>
        <v>0</v>
      </c>
      <c r="AF113" s="43">
        <f t="shared" ref="AF113:AF114" si="44">AE113*AC113</f>
        <v>0</v>
      </c>
    </row>
    <row r="114" spans="1:32" ht="15.75" customHeight="1" x14ac:dyDescent="0.2">
      <c r="A114" s="45" t="s">
        <v>22</v>
      </c>
      <c r="B114" s="45" t="s">
        <v>164</v>
      </c>
      <c r="C114" s="45">
        <v>45345</v>
      </c>
      <c r="D114" s="87">
        <f t="shared" si="37"/>
        <v>45710</v>
      </c>
      <c r="E114" s="87" t="s">
        <v>82</v>
      </c>
      <c r="F114" s="28" t="s">
        <v>106</v>
      </c>
      <c r="G114" s="28">
        <v>6.0000000000000001E-3</v>
      </c>
      <c r="H114" s="30">
        <v>2582</v>
      </c>
      <c r="I114" s="28" t="s">
        <v>78</v>
      </c>
      <c r="J114" s="28">
        <f t="shared" ca="1" si="38"/>
        <v>-60</v>
      </c>
      <c r="K114" s="28" t="str" cm="1">
        <f t="array" aca="1" ref="K114" ca="1">_xlfn.IFS(J114&lt;0,"Expired",J114&lt;=$G$1,"Expiring Soon",J114&lt;$D$1,"On Time")</f>
        <v>Expired</v>
      </c>
      <c r="L114" s="28" t="s">
        <v>94</v>
      </c>
      <c r="N114" s="28" t="s">
        <v>75</v>
      </c>
      <c r="P114" s="28">
        <v>5547</v>
      </c>
      <c r="Q114" s="28">
        <v>5840</v>
      </c>
      <c r="U114" s="40">
        <f t="shared" si="42"/>
        <v>22774000</v>
      </c>
      <c r="V114" s="41">
        <f>AE114/3200</f>
        <v>2.041752361111111</v>
      </c>
      <c r="W114" s="28">
        <v>5547</v>
      </c>
      <c r="X114" s="28">
        <v>5840</v>
      </c>
      <c r="AB114" s="42">
        <v>1500000000</v>
      </c>
      <c r="AC114" s="28">
        <v>4</v>
      </c>
      <c r="AD114" s="28">
        <v>2700</v>
      </c>
      <c r="AE114" s="43">
        <f t="shared" si="43"/>
        <v>6533.6075555555553</v>
      </c>
      <c r="AF114" s="43">
        <f t="shared" si="44"/>
        <v>26134.430222222221</v>
      </c>
    </row>
    <row r="115" spans="1:32" ht="15.75" customHeight="1" x14ac:dyDescent="0.2">
      <c r="A115" s="45" t="s">
        <v>242</v>
      </c>
      <c r="B115" s="45" t="s">
        <v>163</v>
      </c>
      <c r="C115" s="45">
        <v>45351</v>
      </c>
      <c r="D115" s="45">
        <f t="shared" si="37"/>
        <v>45716</v>
      </c>
      <c r="E115" s="28" t="s">
        <v>96</v>
      </c>
      <c r="F115" s="28" t="s">
        <v>92</v>
      </c>
      <c r="G115" s="28">
        <v>6.0000000000000001E-3</v>
      </c>
      <c r="H115" s="30">
        <v>0</v>
      </c>
      <c r="I115" s="28" t="s">
        <v>78</v>
      </c>
      <c r="J115" s="28">
        <f t="shared" ca="1" si="38"/>
        <v>-54</v>
      </c>
      <c r="K115" s="28" t="str" cm="1">
        <f t="array" aca="1" ref="K115" ca="1">_xlfn.IFS(J115&lt;0,"Expired",J115&lt;=$G$1,"Expiring Soon",J115&lt;$D$1,"On Time")</f>
        <v>Expired</v>
      </c>
      <c r="L115" s="28" t="s">
        <v>94</v>
      </c>
      <c r="N115" s="28" t="s">
        <v>75</v>
      </c>
      <c r="P115" s="28">
        <v>5547</v>
      </c>
      <c r="Q115" s="28">
        <v>5120</v>
      </c>
      <c r="U115" s="40">
        <f t="shared" si="42"/>
        <v>21334000</v>
      </c>
      <c r="V115" s="41"/>
      <c r="W115" s="28">
        <v>5547</v>
      </c>
      <c r="X115" s="28">
        <v>5120</v>
      </c>
      <c r="AB115" s="42">
        <v>1500000000</v>
      </c>
      <c r="AC115" s="28">
        <v>4</v>
      </c>
      <c r="AD115" s="28">
        <v>1600</v>
      </c>
      <c r="AE115" s="43">
        <f t="shared" ref="AE115:AE118" si="45">(H115*U115)/(G115*AB115)</f>
        <v>0</v>
      </c>
      <c r="AF115" s="43">
        <f t="shared" ref="AF115:AF118" si="46">AE115*AC115</f>
        <v>0</v>
      </c>
    </row>
    <row r="116" spans="1:32" ht="15.75" customHeight="1" x14ac:dyDescent="0.2">
      <c r="A116" s="45" t="s">
        <v>243</v>
      </c>
      <c r="B116" s="45" t="s">
        <v>163</v>
      </c>
      <c r="C116" s="45">
        <v>45352</v>
      </c>
      <c r="D116" s="45">
        <f t="shared" si="37"/>
        <v>45717</v>
      </c>
      <c r="E116" s="28" t="s">
        <v>96</v>
      </c>
      <c r="F116" s="28" t="s">
        <v>92</v>
      </c>
      <c r="G116" s="28">
        <v>6.0000000000000001E-3</v>
      </c>
      <c r="H116" s="30">
        <v>2102</v>
      </c>
      <c r="I116" s="28" t="s">
        <v>78</v>
      </c>
      <c r="J116" s="28">
        <f t="shared" ca="1" si="38"/>
        <v>-53</v>
      </c>
      <c r="K116" s="28" t="str" cm="1">
        <f t="array" aca="1" ref="K116" ca="1">_xlfn.IFS(J116&lt;0,"Expired",J116&lt;=$G$1,"Expiring Soon",J116&lt;$D$1,"On Time")</f>
        <v>Expired</v>
      </c>
      <c r="L116" s="28" t="s">
        <v>94</v>
      </c>
      <c r="N116" s="28" t="s">
        <v>75</v>
      </c>
      <c r="P116" s="28">
        <v>7893</v>
      </c>
      <c r="Q116" s="28">
        <v>7573</v>
      </c>
      <c r="U116" s="40">
        <f t="shared" si="42"/>
        <v>30932000</v>
      </c>
      <c r="V116" s="41"/>
      <c r="W116" s="28">
        <v>7893</v>
      </c>
      <c r="X116" s="28">
        <v>7573</v>
      </c>
      <c r="AB116" s="42">
        <v>1500000000</v>
      </c>
      <c r="AC116" s="28">
        <v>4</v>
      </c>
      <c r="AD116" s="28">
        <v>1600</v>
      </c>
      <c r="AE116" s="43">
        <f t="shared" si="45"/>
        <v>7224.3404444444441</v>
      </c>
      <c r="AF116" s="43">
        <f t="shared" si="46"/>
        <v>28897.361777777776</v>
      </c>
    </row>
    <row r="117" spans="1:32" ht="15.75" customHeight="1" x14ac:dyDescent="0.2">
      <c r="A117" s="45" t="s">
        <v>265</v>
      </c>
      <c r="B117" s="45" t="s">
        <v>279</v>
      </c>
      <c r="C117" s="45">
        <v>45358</v>
      </c>
      <c r="D117" s="45">
        <f t="shared" si="37"/>
        <v>45723</v>
      </c>
      <c r="E117" s="28" t="s">
        <v>96</v>
      </c>
      <c r="F117" s="28" t="s">
        <v>101</v>
      </c>
      <c r="G117" s="28">
        <v>8.0000000000000002E-3</v>
      </c>
      <c r="H117" s="58">
        <v>0</v>
      </c>
      <c r="I117" s="28" t="s">
        <v>99</v>
      </c>
      <c r="J117" s="28">
        <f t="shared" ca="1" si="38"/>
        <v>-47</v>
      </c>
      <c r="K117" s="28" t="str" cm="1">
        <f t="array" aca="1" ref="K117" ca="1">_xlfn.IFS(J117&lt;0,"Expired",J117&lt;=$G$1,"Expiring Soon",J117&lt;$D$1,"On Time")</f>
        <v>Expired</v>
      </c>
      <c r="L117" s="28" t="s">
        <v>74</v>
      </c>
      <c r="N117" s="28" t="s">
        <v>75</v>
      </c>
      <c r="P117" s="28">
        <f>W117</f>
        <v>5040</v>
      </c>
      <c r="Q117" s="28">
        <f>X117</f>
        <v>4267</v>
      </c>
      <c r="U117" s="40">
        <f t="shared" si="42"/>
        <v>18614000</v>
      </c>
      <c r="V117" s="41">
        <f t="shared" ref="V117:V118" si="47">AE117/2700</f>
        <v>0</v>
      </c>
      <c r="W117" s="28">
        <v>5040</v>
      </c>
      <c r="X117" s="28">
        <v>4267</v>
      </c>
      <c r="AB117" s="42">
        <v>750000000</v>
      </c>
      <c r="AC117" s="28">
        <v>4</v>
      </c>
      <c r="AD117" s="28">
        <v>2700</v>
      </c>
      <c r="AE117" s="43">
        <f t="shared" si="45"/>
        <v>0</v>
      </c>
      <c r="AF117" s="43">
        <f t="shared" si="46"/>
        <v>0</v>
      </c>
    </row>
    <row r="118" spans="1:32" ht="15.75" customHeight="1" x14ac:dyDescent="0.2">
      <c r="A118" s="45" t="s">
        <v>266</v>
      </c>
      <c r="B118" s="45" t="s">
        <v>279</v>
      </c>
      <c r="C118" s="45">
        <v>45359</v>
      </c>
      <c r="D118" s="45">
        <f t="shared" si="37"/>
        <v>45724</v>
      </c>
      <c r="E118" s="28" t="s">
        <v>96</v>
      </c>
      <c r="F118" s="28" t="s">
        <v>101</v>
      </c>
      <c r="G118" s="28">
        <v>8.0000000000000002E-3</v>
      </c>
      <c r="H118" s="58">
        <v>20</v>
      </c>
      <c r="I118" s="28" t="s">
        <v>99</v>
      </c>
      <c r="J118" s="28">
        <f t="shared" ca="1" si="38"/>
        <v>-46</v>
      </c>
      <c r="K118" s="28" t="str" cm="1">
        <f t="array" aca="1" ref="K118" ca="1">_xlfn.IFS(J118&lt;0,"Expired",J118&lt;=$G$1,"Expiring Soon",J118&lt;$D$1,"On Time")</f>
        <v>Expired</v>
      </c>
      <c r="L118" s="28" t="s">
        <v>74</v>
      </c>
      <c r="N118" s="28" t="s">
        <v>75</v>
      </c>
      <c r="P118" s="28">
        <f>W118</f>
        <v>4560</v>
      </c>
      <c r="Q118" s="28">
        <f>X118</f>
        <v>3600</v>
      </c>
      <c r="U118" s="40">
        <f t="shared" si="42"/>
        <v>16320000</v>
      </c>
      <c r="V118" s="41">
        <f t="shared" si="47"/>
        <v>2.0148148148148148E-2</v>
      </c>
      <c r="W118" s="28">
        <v>4560</v>
      </c>
      <c r="X118" s="28">
        <v>3600</v>
      </c>
      <c r="AB118" s="42">
        <v>750000000</v>
      </c>
      <c r="AC118" s="28">
        <v>4</v>
      </c>
      <c r="AD118" s="28">
        <v>2700</v>
      </c>
      <c r="AE118" s="43">
        <f t="shared" si="45"/>
        <v>54.4</v>
      </c>
      <c r="AF118" s="43">
        <f t="shared" si="46"/>
        <v>217.6</v>
      </c>
    </row>
    <row r="119" spans="1:32" ht="15.75" customHeight="1" x14ac:dyDescent="0.2">
      <c r="A119" s="45" t="s">
        <v>302</v>
      </c>
      <c r="B119" s="45" t="s">
        <v>166</v>
      </c>
      <c r="C119" s="45">
        <v>45365</v>
      </c>
      <c r="D119" s="45">
        <f t="shared" si="37"/>
        <v>45730</v>
      </c>
      <c r="E119" s="28" t="s">
        <v>119</v>
      </c>
      <c r="F119" s="28" t="s">
        <v>116</v>
      </c>
      <c r="G119" s="28">
        <v>8.0000000000000002E-3</v>
      </c>
      <c r="H119" s="30">
        <v>11</v>
      </c>
      <c r="I119" s="28" t="s">
        <v>99</v>
      </c>
      <c r="J119" s="28">
        <f t="shared" ca="1" si="38"/>
        <v>-40</v>
      </c>
      <c r="K119" s="28" t="str" cm="1">
        <f t="array" aca="1" ref="K119" ca="1">_xlfn.IFS(J119&lt;0,"Expired",J119&lt;=$G$1,"Expiring Soon",J119&lt;$D$1,"On Time")</f>
        <v>Expired</v>
      </c>
      <c r="L119" s="28" t="s">
        <v>94</v>
      </c>
      <c r="N119" s="28" t="s">
        <v>75</v>
      </c>
      <c r="P119" s="28">
        <v>4880</v>
      </c>
      <c r="Q119" s="28">
        <v>5040</v>
      </c>
      <c r="U119" s="40">
        <f t="shared" si="42"/>
        <v>19840000</v>
      </c>
      <c r="V119" s="41">
        <f>AE119/3200</f>
        <v>0</v>
      </c>
      <c r="W119" s="28">
        <v>4880</v>
      </c>
      <c r="X119" s="28">
        <v>5040</v>
      </c>
      <c r="AB119" s="42">
        <v>1500000000</v>
      </c>
      <c r="AD119" s="28">
        <v>1600</v>
      </c>
    </row>
    <row r="120" spans="1:32" ht="15.75" customHeight="1" x14ac:dyDescent="0.2">
      <c r="A120" s="45" t="s">
        <v>303</v>
      </c>
      <c r="B120" s="45" t="s">
        <v>166</v>
      </c>
      <c r="C120" s="45">
        <v>45372</v>
      </c>
      <c r="D120" s="45">
        <f t="shared" si="37"/>
        <v>45737</v>
      </c>
      <c r="E120" s="28" t="s">
        <v>119</v>
      </c>
      <c r="F120" s="28" t="s">
        <v>116</v>
      </c>
      <c r="G120" s="28">
        <v>8.0000000000000002E-3</v>
      </c>
      <c r="H120" s="30">
        <v>0</v>
      </c>
      <c r="I120" s="28" t="s">
        <v>99</v>
      </c>
      <c r="J120" s="28">
        <f t="shared" ca="1" si="38"/>
        <v>-33</v>
      </c>
      <c r="K120" s="28" t="str" cm="1">
        <f t="array" aca="1" ref="K120" ca="1">_xlfn.IFS(J120&lt;0,"Expired",J120&lt;=$G$1,"Expiring Soon",J120&lt;$D$1,"On Time")</f>
        <v>Expired</v>
      </c>
      <c r="L120" s="28" t="s">
        <v>94</v>
      </c>
      <c r="N120" s="28" t="s">
        <v>75</v>
      </c>
      <c r="P120" s="28">
        <v>6320</v>
      </c>
      <c r="Q120" s="28">
        <v>6507</v>
      </c>
      <c r="U120" s="40">
        <f t="shared" si="42"/>
        <v>25654000</v>
      </c>
      <c r="V120" s="41">
        <f>AE120/3200</f>
        <v>0</v>
      </c>
      <c r="W120" s="28">
        <v>6320</v>
      </c>
      <c r="X120" s="28">
        <v>6507</v>
      </c>
      <c r="AB120" s="42">
        <v>1500000000</v>
      </c>
      <c r="AD120" s="28">
        <v>1600</v>
      </c>
    </row>
    <row r="121" spans="1:32" ht="15.75" customHeight="1" x14ac:dyDescent="0.2">
      <c r="A121" s="45" t="s">
        <v>267</v>
      </c>
      <c r="B121" s="45" t="s">
        <v>279</v>
      </c>
      <c r="C121" s="45">
        <v>45386</v>
      </c>
      <c r="D121" s="45">
        <f t="shared" si="37"/>
        <v>45751</v>
      </c>
      <c r="E121" s="28" t="s">
        <v>96</v>
      </c>
      <c r="F121" s="28" t="s">
        <v>101</v>
      </c>
      <c r="G121" s="28">
        <v>8.0000000000000002E-3</v>
      </c>
      <c r="H121" s="58">
        <v>0</v>
      </c>
      <c r="I121" s="28" t="s">
        <v>93</v>
      </c>
      <c r="J121" s="28">
        <f t="shared" ca="1" si="38"/>
        <v>-19</v>
      </c>
      <c r="K121" s="28" t="str" cm="1">
        <f t="array" aca="1" ref="K121" ca="1">_xlfn.IFS(J121&lt;0,"Expired",J121&lt;=$G$1,"Expiring Soon",J121&lt;$D$1,"On Time")</f>
        <v>Expired</v>
      </c>
      <c r="L121" s="28" t="s">
        <v>94</v>
      </c>
      <c r="N121" s="28" t="s">
        <v>75</v>
      </c>
      <c r="O121" s="33" t="s">
        <v>123</v>
      </c>
      <c r="R121" s="28">
        <v>2933</v>
      </c>
      <c r="S121" s="28">
        <v>3413</v>
      </c>
      <c r="T121" s="28">
        <v>3120</v>
      </c>
      <c r="U121" s="40">
        <f t="shared" si="42"/>
        <v>12621333.333333334</v>
      </c>
      <c r="V121" s="41">
        <f t="shared" ref="V121:V122" si="48">AE121/2700</f>
        <v>0</v>
      </c>
      <c r="W121" s="28">
        <v>1973</v>
      </c>
      <c r="X121" s="28">
        <v>2160</v>
      </c>
      <c r="Y121" s="28">
        <v>2933</v>
      </c>
      <c r="Z121" s="28">
        <v>3413</v>
      </c>
      <c r="AA121" s="28">
        <v>3120</v>
      </c>
      <c r="AB121" s="42">
        <v>750000000</v>
      </c>
      <c r="AC121" s="28">
        <v>4</v>
      </c>
      <c r="AD121" s="28">
        <v>2700</v>
      </c>
      <c r="AE121" s="43">
        <f t="shared" ref="AE121:AE122" si="49">(H121*U121)/(G121*AB121)</f>
        <v>0</v>
      </c>
      <c r="AF121" s="43">
        <f t="shared" ref="AF121:AF122" si="50">AE121*AC121</f>
        <v>0</v>
      </c>
    </row>
    <row r="122" spans="1:32" ht="15.75" customHeight="1" x14ac:dyDescent="0.2">
      <c r="A122" s="45" t="s">
        <v>268</v>
      </c>
      <c r="B122" s="45" t="s">
        <v>279</v>
      </c>
      <c r="C122" s="45">
        <v>45387</v>
      </c>
      <c r="D122" s="45">
        <f t="shared" si="37"/>
        <v>45752</v>
      </c>
      <c r="E122" s="28" t="s">
        <v>96</v>
      </c>
      <c r="F122" s="28" t="s">
        <v>101</v>
      </c>
      <c r="G122" s="28">
        <v>8.0000000000000002E-3</v>
      </c>
      <c r="H122" s="58">
        <v>0</v>
      </c>
      <c r="I122" s="28" t="s">
        <v>93</v>
      </c>
      <c r="J122" s="28">
        <f t="shared" ca="1" si="38"/>
        <v>-18</v>
      </c>
      <c r="K122" s="28" t="str" cm="1">
        <f t="array" aca="1" ref="K122" ca="1">_xlfn.IFS(J122&lt;0,"Expired",J122&lt;=$G$1,"Expiring Soon",J122&lt;$D$1,"On Time")</f>
        <v>Expired</v>
      </c>
      <c r="L122" s="28" t="s">
        <v>94</v>
      </c>
      <c r="N122" s="28" t="s">
        <v>75</v>
      </c>
      <c r="P122" s="28">
        <v>4160</v>
      </c>
      <c r="Q122" s="28">
        <v>4773</v>
      </c>
      <c r="U122" s="40">
        <f t="shared" si="42"/>
        <v>17866000</v>
      </c>
      <c r="V122" s="41">
        <f t="shared" si="48"/>
        <v>0</v>
      </c>
      <c r="AB122" s="42">
        <v>750000000</v>
      </c>
      <c r="AC122" s="28">
        <v>4</v>
      </c>
      <c r="AD122" s="28">
        <v>2700</v>
      </c>
      <c r="AE122" s="43">
        <f t="shared" si="49"/>
        <v>0</v>
      </c>
      <c r="AF122" s="43">
        <f t="shared" si="50"/>
        <v>0</v>
      </c>
    </row>
    <row r="123" spans="1:32" ht="15.75" customHeight="1" x14ac:dyDescent="0.2">
      <c r="A123" s="45" t="s">
        <v>304</v>
      </c>
      <c r="B123" s="45" t="s">
        <v>166</v>
      </c>
      <c r="C123" s="45">
        <v>45407</v>
      </c>
      <c r="D123" s="45">
        <f t="shared" si="37"/>
        <v>45772</v>
      </c>
      <c r="E123" s="28" t="s">
        <v>119</v>
      </c>
      <c r="F123" s="28" t="s">
        <v>116</v>
      </c>
      <c r="G123" s="28">
        <v>8.0000000000000002E-3</v>
      </c>
      <c r="H123" s="30">
        <v>0</v>
      </c>
      <c r="I123" s="28" t="s">
        <v>78</v>
      </c>
      <c r="J123" s="28">
        <f t="shared" ca="1" si="38"/>
        <v>2</v>
      </c>
      <c r="K123" s="28" t="str" cm="1">
        <f t="array" aca="1" ref="K123" ca="1">_xlfn.IFS(J123&lt;0,"Expired",J123&lt;=$G$1,"Expiring Soon",J123&lt;$D$1,"On Time")</f>
        <v>Expiring Soon</v>
      </c>
      <c r="L123" s="28" t="s">
        <v>94</v>
      </c>
      <c r="N123" s="28" t="s">
        <v>75</v>
      </c>
      <c r="P123" s="28">
        <v>3093</v>
      </c>
      <c r="Q123" s="28">
        <v>2000</v>
      </c>
      <c r="R123" s="28">
        <v>3573</v>
      </c>
      <c r="U123" s="40">
        <f t="shared" si="42"/>
        <v>11554666.666666666</v>
      </c>
      <c r="V123" s="41">
        <f>AE123/3200</f>
        <v>0</v>
      </c>
      <c r="W123" s="28">
        <v>3093</v>
      </c>
      <c r="X123" s="28">
        <v>2000</v>
      </c>
      <c r="Y123" s="28">
        <v>3573</v>
      </c>
      <c r="AB123" s="42">
        <v>1500000000</v>
      </c>
      <c r="AD123" s="28">
        <v>1600</v>
      </c>
    </row>
    <row r="124" spans="1:32" ht="15.75" customHeight="1" x14ac:dyDescent="0.2">
      <c r="A124" s="45" t="s">
        <v>305</v>
      </c>
      <c r="B124" s="45" t="s">
        <v>166</v>
      </c>
      <c r="C124" s="45">
        <v>45408</v>
      </c>
      <c r="D124" s="45">
        <f t="shared" si="37"/>
        <v>45773</v>
      </c>
      <c r="E124" s="28" t="s">
        <v>119</v>
      </c>
      <c r="F124" s="28" t="s">
        <v>116</v>
      </c>
      <c r="G124" s="28">
        <v>8.0000000000000002E-3</v>
      </c>
      <c r="H124" s="30">
        <v>0</v>
      </c>
      <c r="I124" s="28" t="s">
        <v>78</v>
      </c>
      <c r="J124" s="28">
        <f t="shared" ca="1" si="38"/>
        <v>3</v>
      </c>
      <c r="K124" s="28" t="str" cm="1">
        <f t="array" aca="1" ref="K124" ca="1">_xlfn.IFS(J124&lt;0,"Expired",J124&lt;=$G$1,"Expiring Soon",J124&lt;$D$1,"On Time")</f>
        <v>Expiring Soon</v>
      </c>
      <c r="L124" s="28" t="s">
        <v>94</v>
      </c>
      <c r="N124" s="28" t="s">
        <v>75</v>
      </c>
      <c r="O124" s="33" t="s">
        <v>124</v>
      </c>
      <c r="P124" s="28">
        <v>4720</v>
      </c>
      <c r="Q124" s="28">
        <v>3307</v>
      </c>
      <c r="U124" s="40">
        <f t="shared" si="42"/>
        <v>16054000</v>
      </c>
      <c r="V124" s="41">
        <f>AE124/3200</f>
        <v>0</v>
      </c>
      <c r="W124" s="28">
        <v>4720</v>
      </c>
      <c r="X124" s="28">
        <v>3307</v>
      </c>
      <c r="AB124" s="42">
        <v>1500000000</v>
      </c>
      <c r="AD124" s="28">
        <v>1600</v>
      </c>
    </row>
    <row r="125" spans="1:32" ht="15.75" customHeight="1" x14ac:dyDescent="0.2">
      <c r="A125" s="45" t="s">
        <v>269</v>
      </c>
      <c r="B125" s="45" t="s">
        <v>279</v>
      </c>
      <c r="C125" s="45">
        <v>45414</v>
      </c>
      <c r="D125" s="45">
        <f t="shared" si="37"/>
        <v>45779</v>
      </c>
      <c r="E125" s="28" t="s">
        <v>96</v>
      </c>
      <c r="F125" s="28" t="s">
        <v>101</v>
      </c>
      <c r="G125" s="28">
        <v>8.0000000000000002E-3</v>
      </c>
      <c r="H125" s="58">
        <v>0</v>
      </c>
      <c r="I125" s="28" t="s">
        <v>78</v>
      </c>
      <c r="J125" s="28">
        <f t="shared" ca="1" si="38"/>
        <v>9</v>
      </c>
      <c r="K125" s="28" t="str" cm="1">
        <f t="array" aca="1" ref="K125" ca="1">_xlfn.IFS(J125&lt;0,"Expired",J125&lt;=$G$1,"Expiring Soon",J125&lt;$D$1,"On Time")</f>
        <v>Expiring Soon</v>
      </c>
      <c r="L125" s="28" t="s">
        <v>94</v>
      </c>
      <c r="N125" s="28" t="s">
        <v>75</v>
      </c>
      <c r="P125" s="28">
        <v>2560</v>
      </c>
      <c r="Q125" s="28">
        <v>2853</v>
      </c>
      <c r="R125" s="28">
        <v>3867</v>
      </c>
      <c r="U125" s="40">
        <f t="shared" si="42"/>
        <v>12373333.333333334</v>
      </c>
      <c r="V125" s="41">
        <f t="shared" ref="V125:V126" si="51">AE125/2700</f>
        <v>0</v>
      </c>
      <c r="W125" s="28">
        <v>2560</v>
      </c>
      <c r="X125" s="28">
        <v>2853</v>
      </c>
      <c r="Y125" s="28">
        <v>3867</v>
      </c>
      <c r="AB125" s="42">
        <v>750000000</v>
      </c>
      <c r="AC125" s="28">
        <v>4</v>
      </c>
      <c r="AD125" s="28">
        <v>2700</v>
      </c>
      <c r="AE125" s="43">
        <f t="shared" ref="AE125:AE126" si="52">(H125*U125)/(G125*AB125)</f>
        <v>0</v>
      </c>
      <c r="AF125" s="43">
        <f t="shared" ref="AF125:AF126" si="53">AE125*AC125</f>
        <v>0</v>
      </c>
    </row>
    <row r="126" spans="1:32" ht="15.75" customHeight="1" x14ac:dyDescent="0.2">
      <c r="A126" s="45" t="s">
        <v>270</v>
      </c>
      <c r="B126" s="45" t="s">
        <v>279</v>
      </c>
      <c r="C126" s="45">
        <v>45415</v>
      </c>
      <c r="D126" s="45">
        <f t="shared" si="37"/>
        <v>45780</v>
      </c>
      <c r="E126" s="28" t="s">
        <v>96</v>
      </c>
      <c r="F126" s="28" t="s">
        <v>101</v>
      </c>
      <c r="G126" s="28">
        <v>8.0000000000000002E-3</v>
      </c>
      <c r="H126" s="58">
        <v>20</v>
      </c>
      <c r="I126" s="28" t="s">
        <v>78</v>
      </c>
      <c r="J126" s="28">
        <f t="shared" ca="1" si="38"/>
        <v>10</v>
      </c>
      <c r="K126" s="28" t="str" cm="1">
        <f t="array" aca="1" ref="K126" ca="1">_xlfn.IFS(J126&lt;0,"Expired",J126&lt;=$G$1,"Expiring Soon",J126&lt;$D$1,"On Time")</f>
        <v>Expiring Soon</v>
      </c>
      <c r="L126" s="28" t="s">
        <v>94</v>
      </c>
      <c r="N126" s="28" t="s">
        <v>75</v>
      </c>
      <c r="P126" s="28">
        <v>4267</v>
      </c>
      <c r="Q126" s="28">
        <v>3973</v>
      </c>
      <c r="U126" s="40">
        <f t="shared" si="42"/>
        <v>16480000</v>
      </c>
      <c r="V126" s="41">
        <f t="shared" si="51"/>
        <v>2.0345679012345678E-2</v>
      </c>
      <c r="W126" s="28">
        <v>4267</v>
      </c>
      <c r="X126" s="28">
        <v>3973</v>
      </c>
      <c r="AB126" s="42">
        <v>750000000</v>
      </c>
      <c r="AC126" s="28">
        <v>4</v>
      </c>
      <c r="AD126" s="28">
        <v>2700</v>
      </c>
      <c r="AE126" s="43">
        <f t="shared" si="52"/>
        <v>54.93333333333333</v>
      </c>
      <c r="AF126" s="43">
        <f t="shared" si="53"/>
        <v>219.73333333333332</v>
      </c>
    </row>
    <row r="127" spans="1:32" ht="18.75" customHeight="1" x14ac:dyDescent="0.2">
      <c r="A127" s="45" t="s">
        <v>173</v>
      </c>
      <c r="B127" s="45" t="s">
        <v>167</v>
      </c>
      <c r="C127" s="45">
        <v>45448</v>
      </c>
      <c r="D127" s="45"/>
      <c r="E127" s="48" t="s">
        <v>80</v>
      </c>
      <c r="F127" s="48" t="s">
        <v>72</v>
      </c>
      <c r="G127" s="28">
        <v>6.0000000000000001E-3</v>
      </c>
      <c r="H127" s="49">
        <v>3744</v>
      </c>
      <c r="I127" s="28" t="s">
        <v>93</v>
      </c>
      <c r="J127" s="28">
        <f t="shared" ca="1" si="38"/>
        <v>-45770</v>
      </c>
      <c r="L127" s="28" t="s">
        <v>94</v>
      </c>
      <c r="N127" s="28" t="s">
        <v>75</v>
      </c>
      <c r="P127" s="28">
        <v>6480</v>
      </c>
      <c r="Q127" s="28">
        <v>6480</v>
      </c>
      <c r="U127" s="40">
        <f t="shared" si="42"/>
        <v>25920000</v>
      </c>
      <c r="W127" s="28">
        <v>6480</v>
      </c>
      <c r="X127" s="28">
        <v>6480</v>
      </c>
    </row>
    <row r="128" spans="1:32" ht="16.5" customHeight="1" x14ac:dyDescent="0.2">
      <c r="A128" s="45" t="s">
        <v>174</v>
      </c>
      <c r="B128" s="45" t="s">
        <v>167</v>
      </c>
      <c r="C128" s="45">
        <v>45450</v>
      </c>
      <c r="D128" s="45">
        <f t="shared" ref="D128:D135" si="54">C128+$D$1</f>
        <v>45815</v>
      </c>
      <c r="E128" s="48" t="s">
        <v>82</v>
      </c>
      <c r="F128" s="48" t="s">
        <v>72</v>
      </c>
      <c r="G128" s="28">
        <v>6.0000000000000001E-3</v>
      </c>
      <c r="H128" s="49">
        <v>3918</v>
      </c>
      <c r="I128" s="28" t="s">
        <v>93</v>
      </c>
      <c r="J128" s="28">
        <f t="shared" ca="1" si="38"/>
        <v>45</v>
      </c>
      <c r="K128" s="28" t="str" cm="1">
        <f t="array" aca="1" ref="K128" ca="1">_xlfn.IFS(J128&lt;0,"Expired",J128&lt;=$G$1,"Expiring Soon",J128&lt;$D$1,"On Time")</f>
        <v>Expiring Soon</v>
      </c>
      <c r="L128" s="28" t="s">
        <v>94</v>
      </c>
      <c r="N128" s="28" t="s">
        <v>75</v>
      </c>
      <c r="P128" s="28">
        <v>8080</v>
      </c>
      <c r="Q128" s="28">
        <v>7547</v>
      </c>
      <c r="U128" s="40">
        <f t="shared" si="42"/>
        <v>31254000</v>
      </c>
      <c r="W128" s="28">
        <v>8080</v>
      </c>
      <c r="X128" s="28">
        <v>7547</v>
      </c>
    </row>
    <row r="129" spans="1:32" ht="15.75" customHeight="1" x14ac:dyDescent="0.2">
      <c r="A129" s="45" t="s">
        <v>184</v>
      </c>
      <c r="B129" s="45" t="s">
        <v>169</v>
      </c>
      <c r="C129" s="45">
        <v>45443</v>
      </c>
      <c r="D129" s="45">
        <f t="shared" si="54"/>
        <v>45808</v>
      </c>
      <c r="E129" s="28" t="s">
        <v>96</v>
      </c>
      <c r="F129" s="28" t="s">
        <v>87</v>
      </c>
      <c r="G129" s="28">
        <v>6.0000000000000001E-3</v>
      </c>
      <c r="H129" s="30">
        <v>4000</v>
      </c>
      <c r="I129" s="28" t="s">
        <v>78</v>
      </c>
      <c r="J129" s="28">
        <f t="shared" ca="1" si="38"/>
        <v>38</v>
      </c>
      <c r="K129" s="28" t="str" cm="1">
        <f t="array" aca="1" ref="K129" ca="1">_xlfn.IFS(J129&lt;0,"Expired",J129&lt;=$G$1,"Expiring Soon",J129&lt;$D$1,"On Time")</f>
        <v>Expiring Soon</v>
      </c>
      <c r="L129" s="28" t="s">
        <v>94</v>
      </c>
      <c r="P129" s="28">
        <v>7280</v>
      </c>
      <c r="Q129" s="28">
        <v>8027</v>
      </c>
      <c r="U129" s="40">
        <f t="shared" si="42"/>
        <v>30614000</v>
      </c>
      <c r="W129" s="28">
        <v>7280</v>
      </c>
      <c r="X129" s="28">
        <v>8027</v>
      </c>
    </row>
    <row r="130" spans="1:32" ht="15.75" customHeight="1" x14ac:dyDescent="0.2">
      <c r="A130" s="45" t="s">
        <v>328</v>
      </c>
      <c r="B130" s="45" t="s">
        <v>165</v>
      </c>
      <c r="C130" s="45">
        <v>45470</v>
      </c>
      <c r="D130" s="45">
        <f t="shared" si="54"/>
        <v>45835</v>
      </c>
      <c r="E130" s="28" t="s">
        <v>82</v>
      </c>
      <c r="F130" s="28" t="s">
        <v>111</v>
      </c>
      <c r="G130" s="28">
        <v>8.0000000000000002E-3</v>
      </c>
      <c r="H130" s="28">
        <v>1977</v>
      </c>
      <c r="I130" s="28" t="s">
        <v>93</v>
      </c>
      <c r="J130" s="28">
        <f t="shared" ca="1" si="38"/>
        <v>65</v>
      </c>
      <c r="K130" s="28" t="str" cm="1">
        <f t="array" aca="1" ref="K130" ca="1">_xlfn.IFS(J130&lt;0,"Expired",J130&lt;=$G$1,"Expiring Soon",J130&lt;$D$1,"On Time")</f>
        <v>Expiring Soon</v>
      </c>
      <c r="L130" s="28" t="s">
        <v>94</v>
      </c>
      <c r="N130" s="28" t="s">
        <v>75</v>
      </c>
      <c r="O130" s="28"/>
      <c r="P130" s="28">
        <f>W130</f>
        <v>6987</v>
      </c>
      <c r="Q130" s="28">
        <f>X130</f>
        <v>6960</v>
      </c>
      <c r="U130" s="28">
        <f t="shared" ref="U130:U131" si="55">AVERAGE(P130:T130)*4000</f>
        <v>27894000</v>
      </c>
      <c r="W130" s="28">
        <v>6987</v>
      </c>
      <c r="X130" s="28">
        <v>6960</v>
      </c>
    </row>
    <row r="131" spans="1:32" ht="15.75" customHeight="1" x14ac:dyDescent="0.2">
      <c r="A131" s="45" t="s">
        <v>329</v>
      </c>
      <c r="B131" s="45" t="s">
        <v>165</v>
      </c>
      <c r="C131" s="45">
        <v>45471</v>
      </c>
      <c r="D131" s="45">
        <f t="shared" si="54"/>
        <v>45836</v>
      </c>
      <c r="E131" s="28" t="s">
        <v>82</v>
      </c>
      <c r="F131" s="28" t="s">
        <v>111</v>
      </c>
      <c r="G131" s="28">
        <v>8.0000000000000002E-3</v>
      </c>
      <c r="H131" s="28">
        <v>5296</v>
      </c>
      <c r="I131" s="28" t="s">
        <v>93</v>
      </c>
      <c r="J131" s="28">
        <f t="shared" ca="1" si="38"/>
        <v>66</v>
      </c>
      <c r="K131" s="28" t="str" cm="1">
        <f t="array" aca="1" ref="K131" ca="1">_xlfn.IFS(J131&lt;0,"Expired",J131&lt;=$G$1,"Expiring Soon",J131&lt;$D$1,"On Time")</f>
        <v>Expiring Soon</v>
      </c>
      <c r="L131" s="28" t="s">
        <v>94</v>
      </c>
      <c r="N131" s="28" t="s">
        <v>75</v>
      </c>
      <c r="O131" s="28"/>
      <c r="P131" s="28">
        <f>W131</f>
        <v>3627</v>
      </c>
      <c r="Q131" s="28">
        <f>X131</f>
        <v>3307</v>
      </c>
      <c r="U131" s="28">
        <f t="shared" si="55"/>
        <v>13868000</v>
      </c>
      <c r="V131" s="28">
        <v>102</v>
      </c>
      <c r="W131" s="28">
        <v>3627</v>
      </c>
      <c r="X131" s="28">
        <v>3307</v>
      </c>
    </row>
    <row r="132" spans="1:32" ht="15.75" customHeight="1" x14ac:dyDescent="0.2">
      <c r="A132" s="45" t="s">
        <v>244</v>
      </c>
      <c r="B132" s="45" t="s">
        <v>163</v>
      </c>
      <c r="C132" s="45">
        <v>45484</v>
      </c>
      <c r="D132" s="45">
        <f t="shared" si="54"/>
        <v>45849</v>
      </c>
      <c r="E132" s="28" t="s">
        <v>96</v>
      </c>
      <c r="F132" s="28" t="s">
        <v>92</v>
      </c>
      <c r="G132" s="28">
        <v>6.0000000000000001E-3</v>
      </c>
      <c r="H132" s="30">
        <v>2070</v>
      </c>
      <c r="I132" s="28" t="s">
        <v>78</v>
      </c>
      <c r="J132" s="28">
        <f t="shared" ref="J132:J135" ca="1" si="56">D132-$A$1</f>
        <v>79</v>
      </c>
      <c r="K132" s="28" t="str" cm="1">
        <f t="array" aca="1" ref="K132" ca="1">_xlfn.IFS(J132&lt;0,"Expired",J132&lt;=$G$1,"Expiring Soon",J132&lt;$D$1,"On Time")</f>
        <v>Expiring Soon</v>
      </c>
      <c r="L132" s="28" t="s">
        <v>94</v>
      </c>
      <c r="N132" s="28" t="s">
        <v>75</v>
      </c>
      <c r="P132" s="28">
        <v>6693</v>
      </c>
      <c r="Q132" s="28">
        <v>6507</v>
      </c>
      <c r="U132" s="40">
        <f>AVERAGE(P132:T132)*4000</f>
        <v>26400000</v>
      </c>
      <c r="V132" s="41"/>
      <c r="W132" s="28">
        <v>6693</v>
      </c>
      <c r="X132" s="28">
        <v>6507</v>
      </c>
      <c r="AB132" s="42">
        <v>1500000000</v>
      </c>
      <c r="AC132" s="28">
        <v>4</v>
      </c>
      <c r="AD132" s="28">
        <v>1600</v>
      </c>
      <c r="AE132" s="43">
        <f t="shared" ref="AE132:AE133" si="57">(H132*U132)/(G132*AB132)</f>
        <v>6072</v>
      </c>
      <c r="AF132" s="43">
        <f t="shared" ref="AF132:AF133" si="58">AE132*AC132</f>
        <v>24288</v>
      </c>
    </row>
    <row r="133" spans="1:32" ht="15.75" customHeight="1" x14ac:dyDescent="0.2">
      <c r="A133" s="45" t="s">
        <v>245</v>
      </c>
      <c r="B133" s="45" t="s">
        <v>163</v>
      </c>
      <c r="C133" s="45">
        <v>45485</v>
      </c>
      <c r="D133" s="45">
        <f t="shared" si="54"/>
        <v>45850</v>
      </c>
      <c r="E133" s="28" t="s">
        <v>96</v>
      </c>
      <c r="F133" s="28" t="s">
        <v>92</v>
      </c>
      <c r="G133" s="28">
        <v>6.0000000000000001E-3</v>
      </c>
      <c r="H133" s="30">
        <v>3919</v>
      </c>
      <c r="I133" s="28" t="s">
        <v>78</v>
      </c>
      <c r="J133" s="28">
        <f t="shared" ca="1" si="56"/>
        <v>80</v>
      </c>
      <c r="K133" s="28" t="str" cm="1">
        <f t="array" aca="1" ref="K133" ca="1">_xlfn.IFS(J133&lt;0,"Expired",J133&lt;=$G$1,"Expiring Soon",J133&lt;$D$1,"On Time")</f>
        <v>Expiring Soon</v>
      </c>
      <c r="L133" s="28" t="s">
        <v>94</v>
      </c>
      <c r="N133" s="28" t="s">
        <v>75</v>
      </c>
      <c r="P133" s="28">
        <v>4133</v>
      </c>
      <c r="Q133" s="28">
        <v>5067</v>
      </c>
      <c r="U133" s="40">
        <f>AVERAGE(P133:T133)*4000</f>
        <v>18400000</v>
      </c>
      <c r="V133" s="41"/>
      <c r="W133" s="28">
        <v>4133</v>
      </c>
      <c r="X133" s="28">
        <v>5067</v>
      </c>
      <c r="AB133" s="42">
        <v>1500000000</v>
      </c>
      <c r="AC133" s="28">
        <v>4</v>
      </c>
      <c r="AD133" s="28">
        <v>1600</v>
      </c>
      <c r="AE133" s="43">
        <f t="shared" si="57"/>
        <v>8012.1777777777779</v>
      </c>
      <c r="AF133" s="43">
        <f t="shared" si="58"/>
        <v>32048.711111111112</v>
      </c>
    </row>
    <row r="134" spans="1:32" ht="15.75" customHeight="1" x14ac:dyDescent="0.2">
      <c r="A134" s="45" t="s">
        <v>306</v>
      </c>
      <c r="B134" s="45" t="s">
        <v>166</v>
      </c>
      <c r="C134" s="45">
        <v>45491</v>
      </c>
      <c r="D134" s="45">
        <f t="shared" si="54"/>
        <v>45856</v>
      </c>
      <c r="E134" s="28" t="s">
        <v>119</v>
      </c>
      <c r="F134" s="28" t="s">
        <v>116</v>
      </c>
      <c r="G134" s="28">
        <v>8.0000000000000002E-3</v>
      </c>
      <c r="H134" s="30">
        <v>0</v>
      </c>
      <c r="I134" s="28" t="s">
        <v>78</v>
      </c>
      <c r="J134" s="28">
        <f t="shared" ca="1" si="56"/>
        <v>86</v>
      </c>
      <c r="K134" s="28" t="str" cm="1">
        <f t="array" aca="1" ref="K134" ca="1">_xlfn.IFS(J134&lt;0,"Expired",J134&lt;=$G$1,"Expiring Soon",J134&lt;$D$1,"On Time")</f>
        <v>Expiring Soon</v>
      </c>
      <c r="L134" s="28" t="s">
        <v>94</v>
      </c>
      <c r="N134" s="28" t="s">
        <v>75</v>
      </c>
      <c r="P134" s="28">
        <v>5947</v>
      </c>
      <c r="Q134" s="28">
        <v>4827</v>
      </c>
      <c r="U134" s="40">
        <f>AVERAGE(P134:T134)*4000</f>
        <v>21548000</v>
      </c>
      <c r="V134" s="41">
        <f>AE134/3200</f>
        <v>0</v>
      </c>
      <c r="W134" s="28">
        <v>5947</v>
      </c>
      <c r="X134" s="28">
        <v>4827</v>
      </c>
      <c r="AB134" s="42">
        <v>1500000000</v>
      </c>
      <c r="AD134" s="28">
        <v>1600</v>
      </c>
    </row>
    <row r="135" spans="1:32" ht="15.75" customHeight="1" x14ac:dyDescent="0.2">
      <c r="A135" s="45" t="s">
        <v>307</v>
      </c>
      <c r="B135" s="45" t="s">
        <v>166</v>
      </c>
      <c r="C135" s="45">
        <v>45492</v>
      </c>
      <c r="D135" s="45">
        <f t="shared" si="54"/>
        <v>45857</v>
      </c>
      <c r="E135" s="28" t="s">
        <v>119</v>
      </c>
      <c r="F135" s="28" t="s">
        <v>116</v>
      </c>
      <c r="G135" s="28">
        <v>8.0000000000000002E-3</v>
      </c>
      <c r="H135" s="30">
        <v>105</v>
      </c>
      <c r="I135" s="28" t="s">
        <v>78</v>
      </c>
      <c r="J135" s="28">
        <f t="shared" ca="1" si="56"/>
        <v>87</v>
      </c>
      <c r="K135" s="28" t="str" cm="1">
        <f t="array" aca="1" ref="K135" ca="1">_xlfn.IFS(J135&lt;0,"Expired",J135&lt;=$G$1,"Expiring Soon",J135&lt;$D$1,"On Time")</f>
        <v>Expiring Soon</v>
      </c>
      <c r="L135" s="28" t="s">
        <v>94</v>
      </c>
      <c r="N135" s="28" t="s">
        <v>75</v>
      </c>
      <c r="P135" s="28">
        <v>7280</v>
      </c>
      <c r="Q135" s="28">
        <v>6560</v>
      </c>
      <c r="U135" s="40">
        <f>AVERAGE(P135:T135)*4000</f>
        <v>27680000</v>
      </c>
      <c r="V135" s="41">
        <f>AE135/3200</f>
        <v>0</v>
      </c>
      <c r="W135" s="28">
        <v>7280</v>
      </c>
      <c r="X135" s="28">
        <v>6560</v>
      </c>
      <c r="AB135" s="42">
        <v>1500000000</v>
      </c>
      <c r="AD135" s="28">
        <v>1600</v>
      </c>
    </row>
    <row r="136" spans="1:32" ht="15.75" customHeight="1" x14ac:dyDescent="0.2">
      <c r="A136" s="45" t="s">
        <v>308</v>
      </c>
      <c r="B136" s="45" t="s">
        <v>166</v>
      </c>
      <c r="C136" s="45">
        <v>45568</v>
      </c>
      <c r="D136" s="45">
        <f t="shared" ref="D136:D137" si="59">C136+$D$1</f>
        <v>45933</v>
      </c>
      <c r="E136" s="28" t="s">
        <v>119</v>
      </c>
      <c r="F136" s="28" t="s">
        <v>116</v>
      </c>
      <c r="G136" s="28">
        <v>8.0000000000000002E-3</v>
      </c>
      <c r="H136" s="28">
        <v>4943</v>
      </c>
      <c r="I136" s="28" t="s">
        <v>78</v>
      </c>
      <c r="J136" s="28">
        <f t="shared" ref="J136:J137" ca="1" si="60">D136-$A$1</f>
        <v>163</v>
      </c>
      <c r="K136" s="28" t="str" cm="1">
        <f t="array" aca="1" ref="K136" ca="1">_xlfn.IFS(J136&lt;0,"Expired",J136&lt;=$G$1,"Expiring Soon",J136&lt;$D$1,"On Time")</f>
        <v>Expiring Soon</v>
      </c>
      <c r="L136" s="28" t="s">
        <v>94</v>
      </c>
      <c r="N136" s="28" t="s">
        <v>75</v>
      </c>
      <c r="P136" s="28">
        <v>5333</v>
      </c>
      <c r="Q136" s="28">
        <v>4560</v>
      </c>
      <c r="U136" s="40">
        <f>AVERAGE(P136:T136)*4000</f>
        <v>19786000</v>
      </c>
      <c r="V136" s="41">
        <f>AE136/3200</f>
        <v>0</v>
      </c>
      <c r="W136" s="28">
        <v>5333</v>
      </c>
      <c r="X136" s="28">
        <v>4560</v>
      </c>
    </row>
    <row r="137" spans="1:32" ht="15.75" customHeight="1" x14ac:dyDescent="0.2">
      <c r="A137" s="45" t="s">
        <v>309</v>
      </c>
      <c r="B137" s="45" t="s">
        <v>166</v>
      </c>
      <c r="C137" s="45">
        <v>45569</v>
      </c>
      <c r="D137" s="45">
        <f t="shared" si="59"/>
        <v>45934</v>
      </c>
      <c r="E137" s="28" t="s">
        <v>119</v>
      </c>
      <c r="F137" s="28" t="s">
        <v>125</v>
      </c>
      <c r="G137" s="28">
        <v>8.0000000000000002E-3</v>
      </c>
      <c r="H137" s="28">
        <v>4148</v>
      </c>
      <c r="I137" s="28" t="s">
        <v>78</v>
      </c>
      <c r="J137" s="28">
        <f t="shared" ca="1" si="60"/>
        <v>164</v>
      </c>
      <c r="K137" s="28" t="str" cm="1">
        <f t="array" aca="1" ref="K137" ca="1">_xlfn.IFS(J137&lt;0,"Expired",J137&lt;=$G$1,"Expiring Soon",J137&lt;$D$1,"On Time")</f>
        <v>Expiring Soon</v>
      </c>
      <c r="L137" s="28" t="s">
        <v>94</v>
      </c>
      <c r="N137" s="28" t="s">
        <v>75</v>
      </c>
      <c r="P137" s="28">
        <v>6347</v>
      </c>
      <c r="Q137" s="28">
        <v>6987</v>
      </c>
      <c r="U137" s="40">
        <f>AVERAGE(P137:T137)*4000</f>
        <v>26668000</v>
      </c>
      <c r="V137" s="41">
        <f>AE137/3200</f>
        <v>0</v>
      </c>
      <c r="W137" s="28">
        <v>6347</v>
      </c>
      <c r="X137" s="28">
        <v>6987</v>
      </c>
    </row>
    <row r="138" spans="1:32" ht="15.75" customHeight="1" x14ac:dyDescent="0.2">
      <c r="A138" s="45" t="s">
        <v>200</v>
      </c>
      <c r="B138" s="45" t="s">
        <v>162</v>
      </c>
      <c r="C138" s="45">
        <v>45561</v>
      </c>
      <c r="D138" s="45">
        <f t="shared" ref="D138:D141" si="61">C138+$D$1</f>
        <v>45926</v>
      </c>
      <c r="E138" s="28" t="s">
        <v>96</v>
      </c>
      <c r="F138" s="28" t="s">
        <v>109</v>
      </c>
      <c r="G138" s="28">
        <v>6.0000000000000001E-3</v>
      </c>
      <c r="H138" s="64">
        <v>0</v>
      </c>
      <c r="I138" s="28" t="s">
        <v>78</v>
      </c>
      <c r="J138" s="28">
        <f t="shared" ref="J138:J141" ca="1" si="62">D138-$A$1</f>
        <v>156</v>
      </c>
      <c r="K138" s="28" t="str" cm="1">
        <f t="array" aca="1" ref="K138" ca="1">_xlfn.IFS(J138&lt;0,"Expired",J138&lt;=$G$1,"Expiring Soon",J138&lt;$D$1,"On Time")</f>
        <v>Expiring Soon</v>
      </c>
      <c r="L138" s="28" t="s">
        <v>94</v>
      </c>
      <c r="N138" s="28" t="s">
        <v>75</v>
      </c>
      <c r="P138" s="28">
        <v>6960</v>
      </c>
      <c r="Q138" s="28">
        <v>5493</v>
      </c>
      <c r="U138" s="40">
        <f t="shared" ref="U138:U139" si="63">AVERAGE(P138:T138)*4000</f>
        <v>24906000</v>
      </c>
      <c r="V138" s="41">
        <f t="shared" ref="V138" si="64">AE138/3200</f>
        <v>0</v>
      </c>
      <c r="W138" s="28">
        <v>6960</v>
      </c>
      <c r="X138" s="28">
        <v>5493</v>
      </c>
      <c r="AB138" s="42">
        <v>1500000000</v>
      </c>
      <c r="AC138" s="28">
        <v>4</v>
      </c>
      <c r="AD138" s="28">
        <v>1600</v>
      </c>
      <c r="AE138" s="43">
        <f t="shared" ref="AE138:AE139" si="65">(H138*U138)/(G138*AB138)</f>
        <v>0</v>
      </c>
      <c r="AF138" s="43">
        <f t="shared" ref="AF138:AF139" si="66">AE138*AC138</f>
        <v>0</v>
      </c>
    </row>
    <row r="139" spans="1:32" ht="15.75" customHeight="1" x14ac:dyDescent="0.2">
      <c r="A139" s="45" t="s">
        <v>201</v>
      </c>
      <c r="B139" s="45" t="s">
        <v>162</v>
      </c>
      <c r="C139" s="45">
        <v>45562</v>
      </c>
      <c r="D139" s="45">
        <f t="shared" si="61"/>
        <v>45927</v>
      </c>
      <c r="E139" s="28" t="s">
        <v>96</v>
      </c>
      <c r="F139" s="28" t="s">
        <v>109</v>
      </c>
      <c r="G139" s="28">
        <v>6.0000000000000001E-3</v>
      </c>
      <c r="H139" s="64">
        <v>0</v>
      </c>
      <c r="I139" s="28" t="s">
        <v>78</v>
      </c>
      <c r="J139" s="28">
        <f t="shared" ca="1" si="62"/>
        <v>157</v>
      </c>
      <c r="K139" s="28" t="str" cm="1">
        <f t="array" aca="1" ref="K139" ca="1">_xlfn.IFS(J139&lt;0,"Expired",J139&lt;=$G$1,"Expiring Soon",J139&lt;$D$1,"On Time")</f>
        <v>Expiring Soon</v>
      </c>
      <c r="L139" s="28" t="s">
        <v>74</v>
      </c>
      <c r="N139" s="28" t="s">
        <v>75</v>
      </c>
      <c r="P139" s="28">
        <v>7227</v>
      </c>
      <c r="Q139" s="28">
        <v>5840</v>
      </c>
      <c r="U139" s="40">
        <f t="shared" si="63"/>
        <v>26134000</v>
      </c>
      <c r="V139" s="41">
        <f>AE139/1600</f>
        <v>0</v>
      </c>
      <c r="W139" s="28">
        <v>7227</v>
      </c>
      <c r="X139" s="28">
        <v>5840</v>
      </c>
      <c r="AB139" s="42">
        <v>1500000000</v>
      </c>
      <c r="AC139" s="28">
        <v>4</v>
      </c>
      <c r="AD139" s="28">
        <v>1600</v>
      </c>
      <c r="AE139" s="43">
        <f t="shared" si="65"/>
        <v>0</v>
      </c>
      <c r="AF139" s="43">
        <f t="shared" si="66"/>
        <v>0</v>
      </c>
    </row>
    <row r="140" spans="1:32" ht="15.75" customHeight="1" x14ac:dyDescent="0.2">
      <c r="A140" s="45" t="s">
        <v>246</v>
      </c>
      <c r="B140" s="45" t="s">
        <v>163</v>
      </c>
      <c r="C140" s="45">
        <v>45575</v>
      </c>
      <c r="D140" s="45">
        <f t="shared" si="61"/>
        <v>45940</v>
      </c>
      <c r="E140" s="28" t="s">
        <v>96</v>
      </c>
      <c r="F140" s="28" t="s">
        <v>92</v>
      </c>
      <c r="G140" s="28">
        <v>6.0000000000000001E-3</v>
      </c>
      <c r="H140" s="30">
        <v>4401</v>
      </c>
      <c r="I140" s="28" t="s">
        <v>78</v>
      </c>
      <c r="J140" s="28">
        <f t="shared" ca="1" si="62"/>
        <v>170</v>
      </c>
      <c r="K140" s="28" t="str" cm="1">
        <f t="array" aca="1" ref="K140" ca="1">_xlfn.IFS(J140&lt;0,"Expired",J140&lt;=$G$1,"Expiring Soon",J140&lt;$D$1,"On Time")</f>
        <v>Expiring Soon</v>
      </c>
      <c r="L140" s="28" t="s">
        <v>94</v>
      </c>
      <c r="N140" s="28" t="s">
        <v>75</v>
      </c>
      <c r="P140" s="28">
        <v>6453</v>
      </c>
      <c r="Q140" s="28">
        <v>5760</v>
      </c>
      <c r="U140" s="40">
        <f t="shared" ref="U140:U143" si="67">AVERAGE(P140:T140)*4000</f>
        <v>24426000</v>
      </c>
      <c r="V140" s="41"/>
      <c r="W140" s="28">
        <v>6453</v>
      </c>
      <c r="X140" s="28">
        <v>5760</v>
      </c>
      <c r="AB140" s="42">
        <v>1500000000</v>
      </c>
      <c r="AC140" s="28">
        <v>4</v>
      </c>
      <c r="AD140" s="28">
        <v>1600</v>
      </c>
      <c r="AE140" s="43">
        <f>(H140*U140)/(G140*AB140)</f>
        <v>11944.314</v>
      </c>
      <c r="AF140" s="43">
        <f>AE140*AC140</f>
        <v>47777.256000000001</v>
      </c>
    </row>
    <row r="141" spans="1:32" ht="12.75" customHeight="1" x14ac:dyDescent="0.2">
      <c r="A141" s="45" t="s">
        <v>247</v>
      </c>
      <c r="B141" s="45" t="s">
        <v>163</v>
      </c>
      <c r="C141" s="45">
        <v>45576</v>
      </c>
      <c r="D141" s="45">
        <f t="shared" si="61"/>
        <v>45941</v>
      </c>
      <c r="E141" s="28" t="s">
        <v>96</v>
      </c>
      <c r="F141" s="28" t="s">
        <v>92</v>
      </c>
      <c r="G141" s="28">
        <v>6.0000000000000001E-3</v>
      </c>
      <c r="H141" s="30">
        <v>4828</v>
      </c>
      <c r="I141" s="28" t="s">
        <v>78</v>
      </c>
      <c r="J141" s="28">
        <f t="shared" ca="1" si="62"/>
        <v>171</v>
      </c>
      <c r="K141" s="28" t="str" cm="1">
        <f t="array" aca="1" ref="K141" ca="1">_xlfn.IFS(J141&lt;0,"Expired",J141&lt;=$G$1,"Expiring Soon",J141&lt;$D$1,"On Time")</f>
        <v>Expiring Soon</v>
      </c>
      <c r="L141" s="28" t="s">
        <v>94</v>
      </c>
      <c r="N141" s="28" t="s">
        <v>75</v>
      </c>
      <c r="P141" s="28">
        <v>5680</v>
      </c>
      <c r="Q141" s="28">
        <v>5040</v>
      </c>
      <c r="U141" s="40">
        <f t="shared" si="67"/>
        <v>21440000</v>
      </c>
      <c r="V141" s="41"/>
      <c r="W141" s="28">
        <v>5680</v>
      </c>
      <c r="AB141" s="42">
        <v>1500000000</v>
      </c>
      <c r="AC141" s="28">
        <v>4</v>
      </c>
      <c r="AD141" s="28">
        <v>1600</v>
      </c>
      <c r="AE141" s="43">
        <f>(H141*U141)/(G141*AB141)</f>
        <v>11501.368888888888</v>
      </c>
      <c r="AF141" s="43">
        <f>AE141*AC141</f>
        <v>46005.475555555553</v>
      </c>
    </row>
    <row r="142" spans="1:32" ht="15.75" customHeight="1" x14ac:dyDescent="0.2">
      <c r="A142" s="45" t="s">
        <v>202</v>
      </c>
      <c r="B142" s="45" t="s">
        <v>162</v>
      </c>
      <c r="C142" s="45">
        <v>45582</v>
      </c>
      <c r="D142" s="45">
        <f t="shared" ref="D142:D143" si="68">C142+$D$1</f>
        <v>45947</v>
      </c>
      <c r="E142" s="28" t="s">
        <v>96</v>
      </c>
      <c r="F142" s="28" t="s">
        <v>109</v>
      </c>
      <c r="G142" s="28">
        <v>6.0000000000000001E-3</v>
      </c>
      <c r="H142" s="64">
        <v>68</v>
      </c>
      <c r="I142" s="28" t="s">
        <v>78</v>
      </c>
      <c r="J142" s="28">
        <f t="shared" ref="J142:J143" ca="1" si="69">D142-$A$1</f>
        <v>177</v>
      </c>
      <c r="K142" s="28" t="str" cm="1">
        <f t="array" aca="1" ref="K142" ca="1">_xlfn.IFS(J142&lt;0,"Expired",J142&lt;=$G$1,"Expiring Soon",J142&lt;$D$1,"On Time")</f>
        <v>Expiring Soon</v>
      </c>
      <c r="L142" s="28" t="s">
        <v>74</v>
      </c>
      <c r="N142" s="28" t="s">
        <v>75</v>
      </c>
      <c r="P142" s="28">
        <v>7867</v>
      </c>
      <c r="Q142" s="28">
        <v>7733</v>
      </c>
      <c r="U142" s="40">
        <f t="shared" si="67"/>
        <v>31200000</v>
      </c>
      <c r="V142" s="41">
        <f>AE142/1600</f>
        <v>0.14733333333333332</v>
      </c>
      <c r="W142" s="28">
        <v>7867</v>
      </c>
      <c r="X142" s="28">
        <v>7733</v>
      </c>
      <c r="AB142" s="42">
        <v>1500000000</v>
      </c>
      <c r="AC142" s="28">
        <v>4</v>
      </c>
      <c r="AD142" s="28">
        <v>1600</v>
      </c>
      <c r="AE142" s="43">
        <f t="shared" ref="AE142:AE145" si="70">(H142*U142)/(G142*AB142)</f>
        <v>235.73333333333332</v>
      </c>
      <c r="AF142" s="43">
        <f t="shared" ref="AF142:AF145" si="71">AE142*AC142</f>
        <v>942.93333333333328</v>
      </c>
    </row>
    <row r="143" spans="1:32" ht="15.75" customHeight="1" x14ac:dyDescent="0.2">
      <c r="A143" s="45" t="s">
        <v>203</v>
      </c>
      <c r="B143" s="45" t="s">
        <v>162</v>
      </c>
      <c r="C143" s="45">
        <v>45583</v>
      </c>
      <c r="D143" s="45">
        <f t="shared" si="68"/>
        <v>45948</v>
      </c>
      <c r="E143" s="28" t="s">
        <v>96</v>
      </c>
      <c r="F143" s="28" t="s">
        <v>109</v>
      </c>
      <c r="G143" s="28">
        <v>6.0000000000000001E-3</v>
      </c>
      <c r="H143" s="64">
        <v>0</v>
      </c>
      <c r="I143" s="28" t="s">
        <v>78</v>
      </c>
      <c r="J143" s="28">
        <f t="shared" ca="1" si="69"/>
        <v>178</v>
      </c>
      <c r="K143" s="28" t="str" cm="1">
        <f t="array" aca="1" ref="K143" ca="1">_xlfn.IFS(J143&lt;0,"Expired",J143&lt;=$G$1,"Expiring Soon",J143&lt;$D$1,"On Time")</f>
        <v>Expiring Soon</v>
      </c>
      <c r="L143" s="28" t="s">
        <v>74</v>
      </c>
      <c r="N143" s="28" t="s">
        <v>75</v>
      </c>
      <c r="P143" s="28">
        <v>8400</v>
      </c>
      <c r="Q143" s="28">
        <v>6987</v>
      </c>
      <c r="U143" s="40">
        <f t="shared" si="67"/>
        <v>30774000</v>
      </c>
      <c r="V143" s="41">
        <f>AE143/1600</f>
        <v>0</v>
      </c>
      <c r="W143" s="28">
        <v>8400</v>
      </c>
      <c r="X143" s="28">
        <v>6987</v>
      </c>
      <c r="AB143" s="42">
        <v>1500000000</v>
      </c>
      <c r="AC143" s="28">
        <v>4</v>
      </c>
      <c r="AD143" s="28">
        <v>1600</v>
      </c>
      <c r="AE143" s="43">
        <f t="shared" si="70"/>
        <v>0</v>
      </c>
      <c r="AF143" s="43">
        <f t="shared" si="71"/>
        <v>0</v>
      </c>
    </row>
    <row r="144" spans="1:32" ht="15.75" customHeight="1" x14ac:dyDescent="0.2">
      <c r="A144" s="45" t="s">
        <v>190</v>
      </c>
      <c r="B144" s="45" t="s">
        <v>164</v>
      </c>
      <c r="C144" s="45">
        <v>45596</v>
      </c>
      <c r="D144" s="87">
        <f>C144+$D$1</f>
        <v>45961</v>
      </c>
      <c r="E144" s="87" t="s">
        <v>82</v>
      </c>
      <c r="F144" s="28" t="s">
        <v>106</v>
      </c>
      <c r="G144" s="28">
        <v>6.0000000000000001E-3</v>
      </c>
      <c r="H144" s="30">
        <v>4282</v>
      </c>
      <c r="I144" s="28" t="s">
        <v>78</v>
      </c>
      <c r="J144" s="28">
        <f ca="1">D144-$A$1</f>
        <v>191</v>
      </c>
      <c r="K144" s="28" t="str" cm="1">
        <f t="array" aca="1" ref="K144" ca="1">_xlfn.IFS(J144&lt;0,"Expired",J144&lt;=$G$1,"Expiring Soon",J144&lt;$D$1,"On Time")</f>
        <v>Expiring Soon</v>
      </c>
      <c r="L144" s="28" t="s">
        <v>94</v>
      </c>
      <c r="N144" s="28" t="s">
        <v>75</v>
      </c>
      <c r="P144" s="28">
        <v>6827</v>
      </c>
      <c r="Q144" s="28">
        <v>6987</v>
      </c>
      <c r="U144" s="40">
        <f>AVERAGE(P144:T144)*4000</f>
        <v>27628000</v>
      </c>
      <c r="V144" s="41">
        <f>AE144/3200</f>
        <v>4.1077463888888888</v>
      </c>
      <c r="W144" s="28">
        <v>6827</v>
      </c>
      <c r="AB144" s="42">
        <v>1500000000</v>
      </c>
      <c r="AC144" s="28">
        <v>4</v>
      </c>
      <c r="AD144" s="28">
        <v>2700</v>
      </c>
      <c r="AE144" s="43">
        <f t="shared" si="70"/>
        <v>13144.788444444444</v>
      </c>
      <c r="AF144" s="43">
        <f t="shared" si="71"/>
        <v>52579.153777777778</v>
      </c>
    </row>
    <row r="145" spans="1:32" ht="15.75" customHeight="1" x14ac:dyDescent="0.2">
      <c r="A145" s="45" t="s">
        <v>191</v>
      </c>
      <c r="B145" s="45" t="s">
        <v>164</v>
      </c>
      <c r="C145" s="45">
        <v>45597</v>
      </c>
      <c r="D145" s="87">
        <f>C145+$D$1</f>
        <v>45962</v>
      </c>
      <c r="E145" s="87" t="s">
        <v>82</v>
      </c>
      <c r="F145" s="28" t="s">
        <v>126</v>
      </c>
      <c r="G145" s="28">
        <v>6.0000000000000001E-3</v>
      </c>
      <c r="H145" s="30">
        <v>4836</v>
      </c>
      <c r="I145" s="28" t="s">
        <v>78</v>
      </c>
      <c r="J145" s="28">
        <f ca="1">D145-$A$1</f>
        <v>192</v>
      </c>
      <c r="K145" s="28" t="str" cm="1">
        <f t="array" aca="1" ref="K145" ca="1">_xlfn.IFS(J145&lt;0,"Expired",J145&lt;=$G$1,"Expiring Soon",J145&lt;$D$1,"On Time")</f>
        <v>Expiring Soon</v>
      </c>
      <c r="L145" s="28" t="s">
        <v>94</v>
      </c>
      <c r="N145" s="28" t="s">
        <v>127</v>
      </c>
      <c r="P145" s="28">
        <v>6880</v>
      </c>
      <c r="Q145" s="28">
        <v>6400</v>
      </c>
      <c r="U145" s="40">
        <f>AVERAGE(P145:T145)*4000</f>
        <v>26560000</v>
      </c>
      <c r="V145" s="41">
        <f>AE145/3200</f>
        <v>4.4598666666666666</v>
      </c>
      <c r="W145" s="28">
        <v>6880</v>
      </c>
      <c r="AB145" s="42">
        <v>1500000000</v>
      </c>
      <c r="AC145" s="28">
        <v>4</v>
      </c>
      <c r="AD145" s="28">
        <v>2700</v>
      </c>
      <c r="AE145" s="43">
        <f t="shared" si="70"/>
        <v>14271.573333333334</v>
      </c>
      <c r="AF145" s="43">
        <f t="shared" si="71"/>
        <v>57086.293333333335</v>
      </c>
    </row>
    <row r="146" spans="1:32" ht="15.75" customHeight="1" x14ac:dyDescent="0.2">
      <c r="A146" s="45" t="s">
        <v>271</v>
      </c>
      <c r="B146" s="45" t="s">
        <v>279</v>
      </c>
      <c r="C146" s="45">
        <v>45603</v>
      </c>
      <c r="D146" s="45">
        <f t="shared" ref="D146:D149" si="72">C146+$D$1</f>
        <v>45968</v>
      </c>
      <c r="E146" s="28" t="s">
        <v>96</v>
      </c>
      <c r="F146" s="28" t="s">
        <v>101</v>
      </c>
      <c r="G146" s="28">
        <v>8.0000000000000002E-3</v>
      </c>
      <c r="H146" s="58">
        <v>0</v>
      </c>
      <c r="I146" s="28" t="s">
        <v>78</v>
      </c>
      <c r="J146" s="28">
        <f t="shared" ref="J146:J149" ca="1" si="73">D146-$A$1</f>
        <v>198</v>
      </c>
      <c r="K146" s="28" t="str" cm="1">
        <f t="array" aca="1" ref="K146" ca="1">_xlfn.IFS(J146&lt;0,"Expired",J146&lt;=$G$1,"Expiring Soon",J146&lt;$D$1,"On Time")</f>
        <v>Expiring Soon</v>
      </c>
      <c r="L146" s="28" t="s">
        <v>74</v>
      </c>
      <c r="N146" s="28" t="s">
        <v>75</v>
      </c>
      <c r="P146" s="28">
        <v>6213</v>
      </c>
      <c r="Q146" s="28">
        <v>6587</v>
      </c>
      <c r="U146" s="40">
        <f t="shared" ref="U146:U149" si="74">AVERAGE(P146:T146)*4000</f>
        <v>25600000</v>
      </c>
      <c r="V146" s="41">
        <f t="shared" ref="V146" si="75">AE146/2700</f>
        <v>0</v>
      </c>
      <c r="W146" s="28">
        <v>6213</v>
      </c>
      <c r="X146" s="28">
        <v>6587</v>
      </c>
      <c r="AB146" s="42">
        <v>750000000</v>
      </c>
      <c r="AC146" s="28">
        <v>4</v>
      </c>
      <c r="AD146" s="28">
        <v>2700</v>
      </c>
      <c r="AE146" s="43">
        <f t="shared" ref="AE146:AE147" si="76">(H146*U146)/(G146*AB146)</f>
        <v>0</v>
      </c>
      <c r="AF146" s="43">
        <f t="shared" ref="AF146:AF147" si="77">AE146*AC146</f>
        <v>0</v>
      </c>
    </row>
    <row r="147" spans="1:32" ht="15.75" customHeight="1" x14ac:dyDescent="0.2">
      <c r="A147" s="45" t="s">
        <v>272</v>
      </c>
      <c r="B147" s="45" t="s">
        <v>279</v>
      </c>
      <c r="C147" s="45">
        <v>45604</v>
      </c>
      <c r="D147" s="45">
        <f t="shared" si="72"/>
        <v>45969</v>
      </c>
      <c r="E147" s="28" t="s">
        <v>96</v>
      </c>
      <c r="F147" s="28" t="s">
        <v>101</v>
      </c>
      <c r="G147" s="28">
        <v>8.0000000000000002E-3</v>
      </c>
      <c r="H147" s="58">
        <v>743</v>
      </c>
      <c r="I147" s="28" t="s">
        <v>78</v>
      </c>
      <c r="J147" s="28">
        <f t="shared" ca="1" si="73"/>
        <v>199</v>
      </c>
      <c r="K147" s="28" t="str" cm="1">
        <f t="array" aca="1" ref="K147" ca="1">_xlfn.IFS(J147&lt;0,"Expired",J147&lt;=$G$1,"Expiring Soon",J147&lt;$D$1,"On Time")</f>
        <v>Expiring Soon</v>
      </c>
      <c r="L147" s="28" t="s">
        <v>74</v>
      </c>
      <c r="N147" s="28" t="s">
        <v>75</v>
      </c>
      <c r="P147" s="28">
        <v>6000</v>
      </c>
      <c r="Q147" s="28">
        <v>4987</v>
      </c>
      <c r="U147" s="40">
        <f t="shared" si="74"/>
        <v>21974000</v>
      </c>
      <c r="V147" s="41">
        <f>AE147/AD147</f>
        <v>1.7006960416666665</v>
      </c>
      <c r="W147" s="28">
        <v>6000</v>
      </c>
      <c r="X147" s="28">
        <v>4987</v>
      </c>
      <c r="AB147" s="42">
        <v>750000000</v>
      </c>
      <c r="AC147" s="28">
        <v>4</v>
      </c>
      <c r="AD147" s="28">
        <v>1600</v>
      </c>
      <c r="AE147" s="43">
        <f t="shared" si="76"/>
        <v>2721.1136666666666</v>
      </c>
      <c r="AF147" s="43">
        <f t="shared" si="77"/>
        <v>10884.454666666667</v>
      </c>
    </row>
    <row r="148" spans="1:32" ht="15.75" customHeight="1" x14ac:dyDescent="0.2">
      <c r="A148" s="45" t="s">
        <v>204</v>
      </c>
      <c r="B148" s="45" t="s">
        <v>162</v>
      </c>
      <c r="C148" s="45">
        <v>45610</v>
      </c>
      <c r="D148" s="45">
        <f t="shared" si="72"/>
        <v>45975</v>
      </c>
      <c r="E148" s="28" t="s">
        <v>96</v>
      </c>
      <c r="F148" s="28" t="s">
        <v>109</v>
      </c>
      <c r="G148" s="28">
        <v>6.0000000000000001E-3</v>
      </c>
      <c r="H148" s="64">
        <v>0</v>
      </c>
      <c r="I148" s="28" t="s">
        <v>78</v>
      </c>
      <c r="J148" s="28">
        <f t="shared" ca="1" si="73"/>
        <v>205</v>
      </c>
      <c r="K148" s="28" t="str" cm="1">
        <f t="array" aca="1" ref="K148" ca="1">_xlfn.IFS(J148&lt;0,"Expired",J148&lt;=$G$1,"Expiring Soon",J148&lt;$D$1,"On Time")</f>
        <v>Expiring Soon</v>
      </c>
      <c r="L148" s="28" t="s">
        <v>74</v>
      </c>
      <c r="N148" s="28" t="s">
        <v>75</v>
      </c>
      <c r="P148" s="28">
        <v>6480</v>
      </c>
      <c r="Q148" s="28">
        <v>6960</v>
      </c>
      <c r="U148" s="40">
        <f t="shared" si="74"/>
        <v>26880000</v>
      </c>
      <c r="V148" s="41">
        <f t="shared" ref="V148:V152" si="78">AE148/1600</f>
        <v>0</v>
      </c>
      <c r="W148" s="28">
        <v>6480</v>
      </c>
      <c r="X148" s="28">
        <v>6960</v>
      </c>
      <c r="AB148" s="42">
        <v>1500000000</v>
      </c>
      <c r="AC148" s="28">
        <v>4</v>
      </c>
      <c r="AD148" s="28">
        <v>1600</v>
      </c>
      <c r="AE148" s="43">
        <f t="shared" ref="AE148:AE152" si="79">(H148*U148)/(G148*AB148)</f>
        <v>0</v>
      </c>
      <c r="AF148" s="43">
        <f t="shared" ref="AF148:AF152" si="80">AE148*AC148</f>
        <v>0</v>
      </c>
    </row>
    <row r="149" spans="1:32" ht="15.75" customHeight="1" x14ac:dyDescent="0.2">
      <c r="A149" s="45" t="s">
        <v>206</v>
      </c>
      <c r="B149" s="45" t="s">
        <v>162</v>
      </c>
      <c r="C149" s="45">
        <v>45611</v>
      </c>
      <c r="D149" s="45">
        <f t="shared" si="72"/>
        <v>45976</v>
      </c>
      <c r="E149" s="28" t="s">
        <v>96</v>
      </c>
      <c r="F149" s="28" t="s">
        <v>109</v>
      </c>
      <c r="G149" s="28">
        <v>6.0000000000000001E-3</v>
      </c>
      <c r="H149" s="64">
        <v>2392</v>
      </c>
      <c r="I149" s="28" t="s">
        <v>78</v>
      </c>
      <c r="J149" s="28">
        <f t="shared" ca="1" si="73"/>
        <v>206</v>
      </c>
      <c r="K149" s="28" t="str" cm="1">
        <f t="array" aca="1" ref="K149" ca="1">_xlfn.IFS(J149&lt;0,"Expired",J149&lt;=$G$1,"Expiring Soon",J149&lt;$D$1,"On Time")</f>
        <v>Expiring Soon</v>
      </c>
      <c r="L149" s="28" t="s">
        <v>74</v>
      </c>
      <c r="N149" s="28" t="s">
        <v>75</v>
      </c>
      <c r="P149" s="28">
        <v>7120</v>
      </c>
      <c r="Q149" s="28">
        <v>5893</v>
      </c>
      <c r="U149" s="40">
        <f t="shared" si="74"/>
        <v>26026000</v>
      </c>
      <c r="V149" s="41">
        <f t="shared" si="78"/>
        <v>4.3232077777777782</v>
      </c>
      <c r="W149" s="28">
        <v>7120</v>
      </c>
      <c r="X149" s="28">
        <v>5893</v>
      </c>
      <c r="AB149" s="42">
        <v>1500000000</v>
      </c>
      <c r="AC149" s="28">
        <v>4</v>
      </c>
      <c r="AD149" s="28">
        <v>1600</v>
      </c>
      <c r="AE149" s="43">
        <f t="shared" si="79"/>
        <v>6917.1324444444444</v>
      </c>
      <c r="AF149" s="43">
        <f t="shared" si="80"/>
        <v>27668.529777777778</v>
      </c>
    </row>
    <row r="150" spans="1:32" ht="15.75" customHeight="1" x14ac:dyDescent="0.2">
      <c r="A150" s="45" t="s">
        <v>207</v>
      </c>
      <c r="B150" s="45" t="s">
        <v>162</v>
      </c>
      <c r="C150" s="45">
        <v>45617</v>
      </c>
      <c r="D150" s="45">
        <f t="shared" ref="D150:D151" si="81">C150+$D$1</f>
        <v>45982</v>
      </c>
      <c r="E150" s="28" t="s">
        <v>96</v>
      </c>
      <c r="F150" s="28" t="s">
        <v>109</v>
      </c>
      <c r="G150" s="28">
        <v>6.0000000000000001E-3</v>
      </c>
      <c r="H150" s="64">
        <v>5075</v>
      </c>
      <c r="I150" s="28" t="s">
        <v>78</v>
      </c>
      <c r="J150" s="28">
        <f t="shared" ref="J150:J151" ca="1" si="82">D150-$A$1</f>
        <v>212</v>
      </c>
      <c r="K150" s="28" t="str" cm="1">
        <f t="array" aca="1" ref="K150" ca="1">_xlfn.IFS(J150&lt;0,"Expired",J150&lt;=$G$1,"Expiring Soon",J150&lt;$D$1,"On Time")</f>
        <v>Expiring Soon</v>
      </c>
      <c r="L150" s="28" t="s">
        <v>74</v>
      </c>
      <c r="N150" s="28" t="s">
        <v>75</v>
      </c>
      <c r="P150" s="28">
        <v>6267</v>
      </c>
      <c r="Q150" s="28">
        <v>5867</v>
      </c>
      <c r="U150" s="40">
        <f t="shared" ref="U150:U151" si="83">AVERAGE(P150:T150)*4000</f>
        <v>24268000</v>
      </c>
      <c r="V150" s="41">
        <f t="shared" si="78"/>
        <v>8.5527847222222224</v>
      </c>
      <c r="W150" s="28">
        <v>6267</v>
      </c>
      <c r="X150" s="28">
        <v>5867</v>
      </c>
      <c r="AB150" s="42">
        <v>1500000000</v>
      </c>
      <c r="AC150" s="28">
        <v>4</v>
      </c>
      <c r="AD150" s="28">
        <v>1600</v>
      </c>
      <c r="AE150" s="43">
        <f t="shared" si="79"/>
        <v>13684.455555555556</v>
      </c>
      <c r="AF150" s="43">
        <f t="shared" si="80"/>
        <v>54737.822222222225</v>
      </c>
    </row>
    <row r="151" spans="1:32" ht="15.75" customHeight="1" x14ac:dyDescent="0.2">
      <c r="A151" s="45" t="s">
        <v>208</v>
      </c>
      <c r="B151" s="45" t="s">
        <v>162</v>
      </c>
      <c r="C151" s="45">
        <v>45618</v>
      </c>
      <c r="D151" s="45">
        <f t="shared" si="81"/>
        <v>45983</v>
      </c>
      <c r="E151" s="28" t="s">
        <v>96</v>
      </c>
      <c r="F151" s="28" t="s">
        <v>109</v>
      </c>
      <c r="G151" s="28">
        <v>6.0000000000000001E-3</v>
      </c>
      <c r="H151" s="64">
        <v>4818</v>
      </c>
      <c r="I151" s="28" t="s">
        <v>78</v>
      </c>
      <c r="J151" s="28">
        <f t="shared" ca="1" si="82"/>
        <v>213</v>
      </c>
      <c r="K151" s="28" t="str" cm="1">
        <f t="array" aca="1" ref="K151" ca="1">_xlfn.IFS(J151&lt;0,"Expired",J151&lt;=$G$1,"Expiring Soon",J151&lt;$D$1,"On Time")</f>
        <v>On Time</v>
      </c>
      <c r="L151" s="28" t="s">
        <v>74</v>
      </c>
      <c r="N151" s="28" t="s">
        <v>75</v>
      </c>
      <c r="P151" s="28">
        <v>6480</v>
      </c>
      <c r="Q151" s="28">
        <v>6613</v>
      </c>
      <c r="U151" s="40">
        <f t="shared" si="83"/>
        <v>26186000</v>
      </c>
      <c r="V151" s="41">
        <f t="shared" si="78"/>
        <v>8.7613991666666671</v>
      </c>
      <c r="W151" s="28">
        <v>6480</v>
      </c>
      <c r="X151" s="28">
        <v>6613</v>
      </c>
      <c r="AB151" s="42">
        <v>1500000000</v>
      </c>
      <c r="AC151" s="28">
        <v>4</v>
      </c>
      <c r="AD151" s="28">
        <v>1600</v>
      </c>
      <c r="AE151" s="43">
        <f t="shared" si="79"/>
        <v>14018.238666666666</v>
      </c>
      <c r="AF151" s="43">
        <f t="shared" si="80"/>
        <v>56072.954666666665</v>
      </c>
    </row>
    <row r="152" spans="1:32" ht="15.75" customHeight="1" x14ac:dyDescent="0.2">
      <c r="A152" s="45" t="s">
        <v>209</v>
      </c>
      <c r="B152" s="45" t="s">
        <v>162</v>
      </c>
      <c r="C152" s="45">
        <v>45632</v>
      </c>
      <c r="D152" s="45">
        <f t="shared" ref="D152:D154" si="84">C152+$D$1</f>
        <v>45997</v>
      </c>
      <c r="E152" s="28" t="s">
        <v>96</v>
      </c>
      <c r="F152" s="28" t="s">
        <v>109</v>
      </c>
      <c r="G152" s="28">
        <v>6.0000000000000001E-3</v>
      </c>
      <c r="H152" s="64">
        <v>5128</v>
      </c>
      <c r="I152" s="28" t="s">
        <v>78</v>
      </c>
      <c r="J152" s="28">
        <f t="shared" ref="J152:J154" ca="1" si="85">D152-$A$1</f>
        <v>227</v>
      </c>
      <c r="K152" s="28" t="str" cm="1">
        <f t="array" aca="1" ref="K152" ca="1">_xlfn.IFS(J152&lt;0,"Expired",J152&lt;=$G$1,"Expiring Soon",J152&lt;$D$1,"On Time")</f>
        <v>On Time</v>
      </c>
      <c r="L152" s="28" t="s">
        <v>74</v>
      </c>
      <c r="N152" s="28" t="s">
        <v>75</v>
      </c>
      <c r="P152" s="28">
        <v>5520</v>
      </c>
      <c r="Q152" s="28">
        <v>5973</v>
      </c>
      <c r="U152" s="40">
        <f t="shared" ref="U152:U154" si="86">AVERAGE(P152:T152)*4000</f>
        <v>22986000</v>
      </c>
      <c r="V152" s="41">
        <f t="shared" si="78"/>
        <v>8.1855700000000002</v>
      </c>
      <c r="W152" s="28">
        <v>5520</v>
      </c>
      <c r="X152" s="28">
        <v>5973</v>
      </c>
      <c r="AB152" s="42">
        <v>1500000000</v>
      </c>
      <c r="AC152" s="28">
        <v>4</v>
      </c>
      <c r="AD152" s="28">
        <v>1600</v>
      </c>
      <c r="AE152" s="43">
        <f t="shared" si="79"/>
        <v>13096.912</v>
      </c>
      <c r="AF152" s="43">
        <f t="shared" si="80"/>
        <v>52387.648000000001</v>
      </c>
    </row>
    <row r="153" spans="1:32" ht="15.75" customHeight="1" x14ac:dyDescent="0.2">
      <c r="A153" s="45" t="s">
        <v>273</v>
      </c>
      <c r="B153" s="45" t="s">
        <v>279</v>
      </c>
      <c r="C153" s="45">
        <v>45638</v>
      </c>
      <c r="D153" s="45">
        <f t="shared" si="84"/>
        <v>46003</v>
      </c>
      <c r="E153" s="28" t="s">
        <v>96</v>
      </c>
      <c r="F153" s="28" t="s">
        <v>101</v>
      </c>
      <c r="G153" s="28">
        <v>8.0000000000000002E-3</v>
      </c>
      <c r="H153" s="58">
        <v>4344</v>
      </c>
      <c r="I153" s="28" t="s">
        <v>78</v>
      </c>
      <c r="J153" s="28">
        <f t="shared" ca="1" si="85"/>
        <v>233</v>
      </c>
      <c r="K153" s="28" t="str" cm="1">
        <f t="array" aca="1" ref="K153" ca="1">_xlfn.IFS(J153&lt;0,"Expired",J153&lt;=$G$1,"Expiring Soon",J153&lt;$D$1,"On Time")</f>
        <v>On Time</v>
      </c>
      <c r="L153" s="28" t="s">
        <v>74</v>
      </c>
      <c r="N153" s="28" t="s">
        <v>75</v>
      </c>
      <c r="P153" s="28">
        <v>4613</v>
      </c>
      <c r="Q153" s="28">
        <v>6027</v>
      </c>
      <c r="U153" s="40">
        <f t="shared" si="86"/>
        <v>21280000</v>
      </c>
      <c r="V153" s="41">
        <f>AE153/AD153</f>
        <v>4.8145999999999995</v>
      </c>
      <c r="W153" s="28">
        <v>4613</v>
      </c>
      <c r="X153" s="28">
        <v>6027</v>
      </c>
      <c r="AB153" s="42">
        <v>1500000000</v>
      </c>
      <c r="AC153" s="28">
        <v>4</v>
      </c>
      <c r="AD153" s="28">
        <v>1600</v>
      </c>
      <c r="AE153" s="43">
        <f t="shared" ref="AE153:AE154" si="87">(H153*U153)/(G153*AB153)</f>
        <v>7703.36</v>
      </c>
      <c r="AF153" s="43">
        <f t="shared" ref="AF153:AF154" si="88">AE153*AC153</f>
        <v>30813.439999999999</v>
      </c>
    </row>
    <row r="154" spans="1:32" ht="15.75" customHeight="1" x14ac:dyDescent="0.2">
      <c r="A154" s="45" t="s">
        <v>274</v>
      </c>
      <c r="B154" s="45" t="s">
        <v>279</v>
      </c>
      <c r="C154" s="45">
        <v>45639</v>
      </c>
      <c r="D154" s="45">
        <f t="shared" si="84"/>
        <v>46004</v>
      </c>
      <c r="E154" s="28" t="s">
        <v>96</v>
      </c>
      <c r="F154" s="28" t="s">
        <v>101</v>
      </c>
      <c r="G154" s="28">
        <v>8.0000000000000002E-3</v>
      </c>
      <c r="H154" s="58">
        <v>4652</v>
      </c>
      <c r="I154" s="28" t="s">
        <v>78</v>
      </c>
      <c r="J154" s="28">
        <f t="shared" ca="1" si="85"/>
        <v>234</v>
      </c>
      <c r="K154" s="28" t="str" cm="1">
        <f t="array" aca="1" ref="K154" ca="1">_xlfn.IFS(J154&lt;0,"Expired",J154&lt;=$G$1,"Expiring Soon",J154&lt;$D$1,"On Time")</f>
        <v>On Time</v>
      </c>
      <c r="L154" s="28" t="s">
        <v>74</v>
      </c>
      <c r="N154" s="28" t="s">
        <v>75</v>
      </c>
      <c r="P154" s="28">
        <v>6267</v>
      </c>
      <c r="Q154" s="28">
        <v>7200</v>
      </c>
      <c r="U154" s="40">
        <f t="shared" si="86"/>
        <v>26934000</v>
      </c>
      <c r="V154" s="41">
        <f>AE154/AD154</f>
        <v>6.5258837500000002</v>
      </c>
      <c r="W154" s="28">
        <v>6267</v>
      </c>
      <c r="X154" s="28">
        <v>7200</v>
      </c>
      <c r="AB154" s="42">
        <v>1500000000</v>
      </c>
      <c r="AC154" s="28">
        <v>4</v>
      </c>
      <c r="AD154" s="28">
        <v>1600</v>
      </c>
      <c r="AE154" s="43">
        <f t="shared" si="87"/>
        <v>10441.414000000001</v>
      </c>
      <c r="AF154" s="43">
        <f t="shared" si="88"/>
        <v>41765.656000000003</v>
      </c>
    </row>
    <row r="155" spans="1:32" ht="15.75" customHeight="1" x14ac:dyDescent="0.2">
      <c r="A155" s="45" t="s">
        <v>310</v>
      </c>
      <c r="B155" s="45" t="s">
        <v>166</v>
      </c>
      <c r="C155" s="45">
        <v>45667</v>
      </c>
      <c r="D155" s="45">
        <f t="shared" ref="D155:D156" si="89">C155+$D$1</f>
        <v>46032</v>
      </c>
      <c r="E155" s="28" t="s">
        <v>119</v>
      </c>
      <c r="F155" s="28" t="s">
        <v>125</v>
      </c>
      <c r="G155" s="28">
        <v>8.0000000000000002E-3</v>
      </c>
      <c r="H155" s="58">
        <v>4562</v>
      </c>
      <c r="I155" s="28" t="s">
        <v>78</v>
      </c>
      <c r="J155" s="28">
        <f t="shared" ref="J155:J156" ca="1" si="90">D155-$A$1</f>
        <v>262</v>
      </c>
      <c r="K155" s="28" t="str" cm="1">
        <f t="array" aca="1" ref="K155" ca="1">_xlfn.IFS(J155&lt;0,"Expired",J155&lt;=$G$1,"Expiring Soon",J155&lt;$D$1,"On Time")</f>
        <v>On Time</v>
      </c>
      <c r="L155" s="28" t="s">
        <v>94</v>
      </c>
      <c r="N155" s="28" t="s">
        <v>75</v>
      </c>
      <c r="P155" s="28">
        <v>4427</v>
      </c>
      <c r="Q155" s="28">
        <v>4587</v>
      </c>
      <c r="U155" s="40">
        <f t="shared" ref="U155:U156" si="91">AVERAGE(P155:T155)*4000</f>
        <v>18028000</v>
      </c>
      <c r="W155" s="28">
        <v>4427</v>
      </c>
      <c r="X155" s="28">
        <v>4587</v>
      </c>
    </row>
    <row r="156" spans="1:32" ht="15.75" customHeight="1" x14ac:dyDescent="0.2">
      <c r="A156" s="45" t="s">
        <v>210</v>
      </c>
      <c r="B156" s="45" t="s">
        <v>162</v>
      </c>
      <c r="C156" s="45">
        <v>45632</v>
      </c>
      <c r="D156" s="45">
        <f t="shared" si="89"/>
        <v>45997</v>
      </c>
      <c r="E156" s="28" t="s">
        <v>96</v>
      </c>
      <c r="F156" s="28" t="s">
        <v>109</v>
      </c>
      <c r="G156" s="28">
        <v>6.0000000000000001E-3</v>
      </c>
      <c r="H156" s="64">
        <v>4284</v>
      </c>
      <c r="I156" s="28" t="s">
        <v>93</v>
      </c>
      <c r="J156" s="28">
        <f t="shared" ca="1" si="90"/>
        <v>227</v>
      </c>
      <c r="K156" s="28" t="str" cm="1">
        <f t="array" aca="1" ref="K156" ca="1">_xlfn.IFS(J156&lt;0,"Expired",J156&lt;=$G$1,"Expiring Soon",J156&lt;$D$1,"On Time")</f>
        <v>On Time</v>
      </c>
      <c r="L156" s="28" t="s">
        <v>94</v>
      </c>
      <c r="N156" s="28" t="s">
        <v>75</v>
      </c>
      <c r="P156" s="28">
        <v>2613</v>
      </c>
      <c r="Q156" s="28">
        <v>1707</v>
      </c>
      <c r="U156" s="40">
        <f t="shared" si="91"/>
        <v>8640000</v>
      </c>
      <c r="V156" s="41">
        <f>AE156/1600</f>
        <v>2.5704000000000002</v>
      </c>
      <c r="W156" s="28">
        <v>2613</v>
      </c>
      <c r="X156" s="28">
        <v>1707</v>
      </c>
      <c r="AB156" s="42">
        <v>1500000000</v>
      </c>
      <c r="AC156" s="28">
        <v>4</v>
      </c>
      <c r="AD156" s="28">
        <v>1600</v>
      </c>
      <c r="AE156" s="43">
        <f t="shared" ref="AE156" si="92">(H156*U156)/(G156*AB156)</f>
        <v>4112.6400000000003</v>
      </c>
      <c r="AF156" s="43">
        <f t="shared" ref="AF156" si="93">AE156*AC156</f>
        <v>16450.560000000001</v>
      </c>
    </row>
    <row r="157" spans="1:32" ht="15.75" customHeight="1" x14ac:dyDescent="0.2">
      <c r="A157" s="45" t="s">
        <v>211</v>
      </c>
      <c r="B157" s="45" t="s">
        <v>162</v>
      </c>
      <c r="C157" s="45">
        <v>45633</v>
      </c>
      <c r="D157" s="45">
        <f t="shared" ref="D157" si="94">C157+$D$1</f>
        <v>45998</v>
      </c>
      <c r="E157" s="28" t="s">
        <v>96</v>
      </c>
      <c r="F157" s="28" t="s">
        <v>109</v>
      </c>
      <c r="G157" s="28">
        <v>6.0000000000000001E-3</v>
      </c>
      <c r="H157" s="64">
        <v>4886</v>
      </c>
      <c r="I157" s="28" t="s">
        <v>93</v>
      </c>
      <c r="J157" s="28">
        <f t="shared" ref="J157" ca="1" si="95">D157-$A$1</f>
        <v>228</v>
      </c>
      <c r="K157" s="28" t="str" cm="1">
        <f t="array" aca="1" ref="K157" ca="1">_xlfn.IFS(J157&lt;0,"Expired",J157&lt;=$G$1,"Expiring Soon",J157&lt;$D$1,"On Time")</f>
        <v>On Time</v>
      </c>
      <c r="L157" s="28" t="s">
        <v>94</v>
      </c>
      <c r="N157" s="28" t="s">
        <v>75</v>
      </c>
      <c r="P157" s="28">
        <v>6347</v>
      </c>
      <c r="Q157" s="28">
        <v>6613</v>
      </c>
      <c r="U157" s="40">
        <f t="shared" ref="U157" si="96">AVERAGE(P157:T157)*4000</f>
        <v>25920000</v>
      </c>
      <c r="V157" s="41">
        <f t="shared" ref="V157:V160" si="97">AE157/1600</f>
        <v>8.7948000000000004</v>
      </c>
      <c r="W157" s="28">
        <v>6347</v>
      </c>
      <c r="X157" s="28">
        <v>6613</v>
      </c>
      <c r="AB157" s="42">
        <v>1500000000</v>
      </c>
      <c r="AC157" s="28">
        <v>4</v>
      </c>
      <c r="AD157" s="28">
        <v>1600</v>
      </c>
      <c r="AE157" s="43">
        <f t="shared" ref="AE157" si="98">(H157*U157)/(G157*AB157)</f>
        <v>14071.68</v>
      </c>
      <c r="AF157" s="43">
        <f t="shared" ref="AF157" si="99">AE157*AC157</f>
        <v>56286.720000000001</v>
      </c>
    </row>
    <row r="158" spans="1:32" ht="15.75" customHeight="1" x14ac:dyDescent="0.2">
      <c r="A158" s="45" t="s">
        <v>212</v>
      </c>
      <c r="B158" s="45" t="s">
        <v>162</v>
      </c>
      <c r="C158" s="45">
        <v>45680</v>
      </c>
      <c r="D158" s="45"/>
      <c r="E158" s="28" t="s">
        <v>82</v>
      </c>
      <c r="F158" s="28" t="s">
        <v>109</v>
      </c>
      <c r="G158" s="28">
        <v>6.0000000000000001E-3</v>
      </c>
      <c r="H158" s="64">
        <v>3151</v>
      </c>
      <c r="I158" s="28" t="s">
        <v>93</v>
      </c>
      <c r="J158" s="28">
        <f t="shared" ref="J158" ca="1" si="100">D158-$A$1</f>
        <v>-45770</v>
      </c>
      <c r="L158" s="28" t="s">
        <v>94</v>
      </c>
      <c r="N158" s="28" t="s">
        <v>75</v>
      </c>
      <c r="P158" s="28">
        <v>5440</v>
      </c>
      <c r="Q158" s="28">
        <v>6053</v>
      </c>
      <c r="U158" s="40">
        <f t="shared" ref="U158" si="101">AVERAGE(P158:T158)*4000</f>
        <v>22986000</v>
      </c>
      <c r="V158" s="41">
        <f t="shared" si="97"/>
        <v>5.02978375</v>
      </c>
      <c r="W158" s="28">
        <v>5440</v>
      </c>
      <c r="X158" s="28">
        <v>6053</v>
      </c>
      <c r="AB158" s="42">
        <v>1500000000</v>
      </c>
      <c r="AC158" s="28">
        <v>4</v>
      </c>
      <c r="AD158" s="28">
        <v>1600</v>
      </c>
      <c r="AE158" s="43">
        <f t="shared" ref="AE158" si="102">(H158*U158)/(G158*AB158)</f>
        <v>8047.6540000000005</v>
      </c>
      <c r="AF158" s="43">
        <f t="shared" ref="AF158" si="103">AE158*AC158</f>
        <v>32190.616000000002</v>
      </c>
    </row>
    <row r="159" spans="1:32" ht="15.75" customHeight="1" x14ac:dyDescent="0.2">
      <c r="A159" s="45" t="s">
        <v>213</v>
      </c>
      <c r="B159" s="45" t="s">
        <v>162</v>
      </c>
      <c r="C159" s="45">
        <v>45681</v>
      </c>
      <c r="D159" s="45"/>
      <c r="E159" s="28" t="s">
        <v>88</v>
      </c>
      <c r="F159" s="28" t="s">
        <v>109</v>
      </c>
      <c r="G159" s="28">
        <v>6.0000000000000001E-3</v>
      </c>
      <c r="H159" s="64">
        <v>4172</v>
      </c>
      <c r="I159" s="28" t="s">
        <v>93</v>
      </c>
      <c r="J159" s="28">
        <f t="shared" ref="J159" ca="1" si="104">D159-$A$1</f>
        <v>-45770</v>
      </c>
      <c r="L159" s="28" t="s">
        <v>94</v>
      </c>
      <c r="N159" s="28" t="s">
        <v>75</v>
      </c>
      <c r="P159" s="28">
        <v>8827</v>
      </c>
      <c r="Q159" s="28">
        <v>8480</v>
      </c>
      <c r="U159" s="40">
        <f t="shared" ref="U159" si="105">AVERAGE(P159:T159)*4000</f>
        <v>34614000</v>
      </c>
      <c r="V159" s="41">
        <f t="shared" si="97"/>
        <v>10.028445</v>
      </c>
      <c r="W159" s="28">
        <v>8827</v>
      </c>
      <c r="X159" s="28">
        <v>8480</v>
      </c>
      <c r="AB159" s="42">
        <v>1500000000</v>
      </c>
      <c r="AC159" s="28">
        <v>4</v>
      </c>
      <c r="AD159" s="28">
        <v>1600</v>
      </c>
      <c r="AE159" s="43">
        <f t="shared" ref="AE159" si="106">(H159*U159)/(G159*AB159)</f>
        <v>16045.512000000001</v>
      </c>
      <c r="AF159" s="43">
        <f t="shared" ref="AF159" si="107">AE159*AC159</f>
        <v>64182.048000000003</v>
      </c>
    </row>
    <row r="160" spans="1:32" ht="15.75" customHeight="1" x14ac:dyDescent="0.2">
      <c r="A160" s="45" t="s">
        <v>214</v>
      </c>
      <c r="B160" s="45" t="s">
        <v>162</v>
      </c>
      <c r="C160" s="45">
        <v>45687</v>
      </c>
      <c r="D160" s="45">
        <f t="shared" ref="D160:D161" si="108">C160+$D$1</f>
        <v>46052</v>
      </c>
      <c r="E160" s="28" t="s">
        <v>96</v>
      </c>
      <c r="F160" s="28" t="s">
        <v>109</v>
      </c>
      <c r="G160" s="28">
        <v>6.0000000000000001E-3</v>
      </c>
      <c r="H160" s="64">
        <v>3286</v>
      </c>
      <c r="I160" s="28" t="s">
        <v>93</v>
      </c>
      <c r="J160" s="28">
        <f t="shared" ref="J160:J161" ca="1" si="109">D160-$A$1</f>
        <v>282</v>
      </c>
      <c r="K160" s="28" t="str" cm="1">
        <f t="array" aca="1" ref="K160" ca="1">_xlfn.IFS(J160&lt;0,"Expired",J160&lt;=$G$1,"Expiring Soon",J160&lt;$D$1,"On Time")</f>
        <v>On Time</v>
      </c>
      <c r="L160" s="28" t="s">
        <v>94</v>
      </c>
      <c r="N160" s="28" t="s">
        <v>75</v>
      </c>
      <c r="P160" s="28">
        <v>2400</v>
      </c>
      <c r="Q160" s="28">
        <v>2480</v>
      </c>
      <c r="U160" s="40">
        <f t="shared" ref="U160:U161" si="110">AVERAGE(P160:T160)*4000</f>
        <v>9760000</v>
      </c>
      <c r="V160" s="41">
        <f t="shared" si="97"/>
        <v>2.2271777777777775</v>
      </c>
      <c r="W160" s="28">
        <v>2400</v>
      </c>
      <c r="X160" s="28">
        <v>2480</v>
      </c>
      <c r="AB160" s="42">
        <v>1500000000</v>
      </c>
      <c r="AC160" s="28">
        <v>4</v>
      </c>
      <c r="AD160" s="28">
        <v>1600</v>
      </c>
      <c r="AE160" s="43">
        <f t="shared" ref="AE160:AE161" si="111">(H160*U160)/(G160*AB160)</f>
        <v>3563.4844444444443</v>
      </c>
      <c r="AF160" s="43">
        <f t="shared" ref="AF160:AF161" si="112">AE160*AC160</f>
        <v>14253.937777777777</v>
      </c>
    </row>
    <row r="161" spans="1:32" ht="15.75" customHeight="1" x14ac:dyDescent="0.2">
      <c r="A161" s="45" t="s">
        <v>248</v>
      </c>
      <c r="B161" s="45" t="s">
        <v>163</v>
      </c>
      <c r="C161" s="45">
        <v>45695</v>
      </c>
      <c r="D161" s="45">
        <f t="shared" si="108"/>
        <v>46060</v>
      </c>
      <c r="E161" s="28" t="s">
        <v>96</v>
      </c>
      <c r="F161" s="28" t="s">
        <v>92</v>
      </c>
      <c r="G161" s="28">
        <v>6.0000000000000001E-3</v>
      </c>
      <c r="H161" s="30">
        <v>5329</v>
      </c>
      <c r="I161" s="28" t="s">
        <v>78</v>
      </c>
      <c r="J161" s="28">
        <f t="shared" ca="1" si="109"/>
        <v>290</v>
      </c>
      <c r="K161" s="28" t="str" cm="1">
        <f t="array" aca="1" ref="K161" ca="1">_xlfn.IFS(J161&lt;0,"Expired",J161&lt;=$G$1,"Expiring Soon",J161&lt;$D$1,"On Time")</f>
        <v>On Time</v>
      </c>
      <c r="L161" s="28" t="s">
        <v>94</v>
      </c>
      <c r="N161" s="28" t="s">
        <v>75</v>
      </c>
      <c r="P161" s="28">
        <v>5920</v>
      </c>
      <c r="Q161" s="28">
        <v>5973</v>
      </c>
      <c r="U161" s="40">
        <f t="shared" si="110"/>
        <v>23786000</v>
      </c>
      <c r="V161" s="41"/>
      <c r="W161" s="28">
        <v>5920</v>
      </c>
      <c r="X161" s="28">
        <v>5973</v>
      </c>
      <c r="AB161" s="42">
        <v>1500000000</v>
      </c>
      <c r="AC161" s="28">
        <v>4</v>
      </c>
      <c r="AD161" s="28">
        <v>1600</v>
      </c>
      <c r="AE161" s="43">
        <f t="shared" si="111"/>
        <v>14083.954888888889</v>
      </c>
      <c r="AF161" s="43">
        <f t="shared" si="112"/>
        <v>56335.819555555558</v>
      </c>
    </row>
    <row r="162" spans="1:32" ht="15.75" customHeight="1" x14ac:dyDescent="0.2">
      <c r="A162" s="45" t="s">
        <v>215</v>
      </c>
      <c r="B162" s="45" t="s">
        <v>162</v>
      </c>
      <c r="C162" s="45">
        <v>45701</v>
      </c>
      <c r="D162" s="45">
        <f t="shared" ref="D162:D163" si="113">C162+$D$1</f>
        <v>46066</v>
      </c>
      <c r="E162" s="28" t="s">
        <v>96</v>
      </c>
      <c r="F162" s="28" t="s">
        <v>109</v>
      </c>
      <c r="G162" s="28">
        <v>6.0000000000000001E-3</v>
      </c>
      <c r="H162" s="64">
        <v>4533</v>
      </c>
      <c r="I162" s="28" t="s">
        <v>93</v>
      </c>
      <c r="J162" s="28">
        <f t="shared" ref="J162:J163" ca="1" si="114">D162-$A$1</f>
        <v>296</v>
      </c>
      <c r="K162" s="28" t="str" cm="1">
        <f t="array" aca="1" ref="K162" ca="1">_xlfn.IFS(J162&lt;0,"Expired",J162&lt;=$G$1,"Expiring Soon",J162&lt;$D$1,"On Time")</f>
        <v>On Time</v>
      </c>
      <c r="L162" s="28" t="s">
        <v>94</v>
      </c>
      <c r="N162" s="28" t="s">
        <v>75</v>
      </c>
      <c r="P162" s="28">
        <v>3707</v>
      </c>
      <c r="Q162" s="28">
        <v>3147</v>
      </c>
      <c r="U162" s="40">
        <f t="shared" ref="U162:U163" si="115">AVERAGE(P162:T162)*4000</f>
        <v>13708000</v>
      </c>
      <c r="V162" s="41">
        <f t="shared" ref="V162:V166" si="116">AE162/1600</f>
        <v>4.3151641666666665</v>
      </c>
      <c r="W162" s="28">
        <v>3707</v>
      </c>
      <c r="AB162" s="42">
        <v>1500000000</v>
      </c>
      <c r="AC162" s="28">
        <v>4</v>
      </c>
      <c r="AD162" s="28">
        <v>1600</v>
      </c>
      <c r="AE162" s="43">
        <f t="shared" ref="AE162:AE163" si="117">(H162*U162)/(G162*AB162)</f>
        <v>6904.2626666666665</v>
      </c>
      <c r="AF162" s="43">
        <f t="shared" ref="AF162:AF163" si="118">AE162*AC162</f>
        <v>27617.050666666666</v>
      </c>
    </row>
    <row r="163" spans="1:32" ht="15.75" customHeight="1" x14ac:dyDescent="0.2">
      <c r="A163" s="45" t="s">
        <v>216</v>
      </c>
      <c r="B163" s="45" t="s">
        <v>162</v>
      </c>
      <c r="C163" s="45">
        <v>45702</v>
      </c>
      <c r="D163" s="45">
        <f t="shared" si="113"/>
        <v>46067</v>
      </c>
      <c r="E163" s="28" t="s">
        <v>96</v>
      </c>
      <c r="F163" s="28" t="s">
        <v>109</v>
      </c>
      <c r="G163" s="28">
        <v>6.0000000000000001E-3</v>
      </c>
      <c r="H163" s="64">
        <v>5088</v>
      </c>
      <c r="I163" s="28" t="s">
        <v>93</v>
      </c>
      <c r="J163" s="28">
        <f t="shared" ca="1" si="114"/>
        <v>297</v>
      </c>
      <c r="K163" s="28" t="str" cm="1">
        <f t="array" aca="1" ref="K163" ca="1">_xlfn.IFS(J163&lt;0,"Expired",J163&lt;=$G$1,"Expiring Soon",J163&lt;$D$1,"On Time")</f>
        <v>On Time</v>
      </c>
      <c r="L163" s="28" t="s">
        <v>94</v>
      </c>
      <c r="N163" s="28" t="s">
        <v>75</v>
      </c>
      <c r="P163" s="28">
        <v>6453</v>
      </c>
      <c r="Q163" s="28">
        <v>6640</v>
      </c>
      <c r="U163" s="40">
        <f t="shared" si="115"/>
        <v>26186000</v>
      </c>
      <c r="V163" s="41">
        <f t="shared" si="116"/>
        <v>9.2523866666666663</v>
      </c>
      <c r="W163" s="28">
        <v>6453</v>
      </c>
      <c r="AB163" s="42">
        <v>1500000000</v>
      </c>
      <c r="AC163" s="28">
        <v>4</v>
      </c>
      <c r="AD163" s="28">
        <v>1600</v>
      </c>
      <c r="AE163" s="43">
        <f t="shared" si="117"/>
        <v>14803.818666666666</v>
      </c>
      <c r="AF163" s="43">
        <f t="shared" si="118"/>
        <v>59215.274666666664</v>
      </c>
    </row>
    <row r="164" spans="1:32" ht="15.75" customHeight="1" x14ac:dyDescent="0.2">
      <c r="A164" s="45" t="s">
        <v>217</v>
      </c>
      <c r="B164" s="45" t="s">
        <v>162</v>
      </c>
      <c r="C164" s="45">
        <v>45703</v>
      </c>
      <c r="D164" s="45">
        <f t="shared" ref="D164:D167" si="119">C164+$D$1</f>
        <v>46068</v>
      </c>
      <c r="E164" s="28" t="s">
        <v>96</v>
      </c>
      <c r="F164" s="28" t="s">
        <v>109</v>
      </c>
      <c r="G164" s="28">
        <v>6.0000000000000001E-3</v>
      </c>
      <c r="H164" s="64">
        <v>5774</v>
      </c>
      <c r="I164" s="28" t="s">
        <v>93</v>
      </c>
      <c r="J164" s="28">
        <f t="shared" ref="J164:J167" ca="1" si="120">D164-$A$1</f>
        <v>298</v>
      </c>
      <c r="K164" s="28" t="str" cm="1">
        <f t="array" aca="1" ref="K164" ca="1">_xlfn.IFS(J164&lt;0,"Expired",J164&lt;=$G$1,"Expiring Soon",J164&lt;$D$1,"On Time")</f>
        <v>On Time</v>
      </c>
      <c r="L164" s="28" t="s">
        <v>94</v>
      </c>
      <c r="N164" s="28" t="s">
        <v>75</v>
      </c>
      <c r="P164" s="28">
        <v>8853</v>
      </c>
      <c r="Q164" s="28">
        <v>7307</v>
      </c>
      <c r="U164" s="40">
        <f t="shared" ref="U164:U167" si="121">AVERAGE(P164:T164)*4000</f>
        <v>32320000</v>
      </c>
      <c r="V164" s="41">
        <f t="shared" si="116"/>
        <v>12.959422222222223</v>
      </c>
      <c r="W164" s="28">
        <v>8853</v>
      </c>
      <c r="AB164" s="42">
        <v>1500000000</v>
      </c>
      <c r="AC164" s="28">
        <v>4</v>
      </c>
      <c r="AD164" s="28">
        <v>1600</v>
      </c>
      <c r="AE164" s="43">
        <f t="shared" ref="AE164:AE167" si="122">(H164*U164)/(G164*AB164)</f>
        <v>20735.075555555555</v>
      </c>
      <c r="AF164" s="43">
        <f t="shared" ref="AF164:AF167" si="123">AE164*AC164</f>
        <v>82940.302222222221</v>
      </c>
    </row>
    <row r="165" spans="1:32" ht="15.75" customHeight="1" x14ac:dyDescent="0.2">
      <c r="A165" s="45" t="s">
        <v>218</v>
      </c>
      <c r="B165" s="45" t="s">
        <v>162</v>
      </c>
      <c r="C165" s="45">
        <v>45708</v>
      </c>
      <c r="D165" s="45">
        <f t="shared" si="119"/>
        <v>46073</v>
      </c>
      <c r="E165" s="28" t="s">
        <v>96</v>
      </c>
      <c r="F165" s="28" t="s">
        <v>109</v>
      </c>
      <c r="G165" s="28">
        <v>6.0000000000000001E-3</v>
      </c>
      <c r="H165" s="64">
        <v>4508</v>
      </c>
      <c r="I165" s="28" t="s">
        <v>93</v>
      </c>
      <c r="J165" s="28">
        <f t="shared" ca="1" si="120"/>
        <v>303</v>
      </c>
      <c r="K165" s="28" t="str" cm="1">
        <f t="array" aca="1" ref="K165" ca="1">_xlfn.IFS(J165&lt;0,"Expired",J165&lt;=$G$1,"Expiring Soon",J165&lt;$D$1,"On Time")</f>
        <v>On Time</v>
      </c>
      <c r="L165" s="28" t="s">
        <v>94</v>
      </c>
      <c r="N165" s="28" t="s">
        <v>75</v>
      </c>
      <c r="P165" s="28">
        <v>3813</v>
      </c>
      <c r="Q165" s="28">
        <v>4107</v>
      </c>
      <c r="U165" s="40">
        <f t="shared" si="121"/>
        <v>15840000</v>
      </c>
      <c r="V165" s="41">
        <f t="shared" si="116"/>
        <v>4.9588000000000001</v>
      </c>
      <c r="AB165" s="42">
        <v>1500000000</v>
      </c>
      <c r="AC165" s="28">
        <v>4</v>
      </c>
      <c r="AD165" s="28">
        <v>1600</v>
      </c>
      <c r="AE165" s="43">
        <f t="shared" si="122"/>
        <v>7934.08</v>
      </c>
      <c r="AF165" s="43">
        <f t="shared" si="123"/>
        <v>31736.32</v>
      </c>
    </row>
    <row r="166" spans="1:32" ht="15.75" customHeight="1" x14ac:dyDescent="0.2">
      <c r="A166" s="45" t="s">
        <v>219</v>
      </c>
      <c r="B166" s="45" t="s">
        <v>162</v>
      </c>
      <c r="C166" s="45">
        <v>45709</v>
      </c>
      <c r="D166" s="45">
        <f t="shared" si="119"/>
        <v>46074</v>
      </c>
      <c r="E166" s="28" t="s">
        <v>96</v>
      </c>
      <c r="F166" s="28" t="s">
        <v>109</v>
      </c>
      <c r="G166" s="28">
        <v>6.0000000000000001E-3</v>
      </c>
      <c r="H166" s="64">
        <v>5035</v>
      </c>
      <c r="I166" s="28" t="s">
        <v>93</v>
      </c>
      <c r="J166" s="28">
        <f t="shared" ca="1" si="120"/>
        <v>304</v>
      </c>
      <c r="K166" s="28" t="str" cm="1">
        <f t="array" aca="1" ref="K166" ca="1">_xlfn.IFS(J166&lt;0,"Expired",J166&lt;=$G$1,"Expiring Soon",J166&lt;$D$1,"On Time")</f>
        <v>On Time</v>
      </c>
      <c r="L166" s="28" t="s">
        <v>94</v>
      </c>
      <c r="N166" s="28" t="s">
        <v>75</v>
      </c>
      <c r="P166" s="28">
        <v>6373</v>
      </c>
      <c r="Q166" s="28">
        <v>7467</v>
      </c>
      <c r="U166" s="40">
        <f t="shared" si="121"/>
        <v>27680000</v>
      </c>
      <c r="V166" s="41">
        <f t="shared" si="116"/>
        <v>9.6783888888888878</v>
      </c>
      <c r="AB166" s="42">
        <v>1500000000</v>
      </c>
      <c r="AC166" s="28">
        <v>4</v>
      </c>
      <c r="AD166" s="28">
        <v>1600</v>
      </c>
      <c r="AE166" s="43">
        <f t="shared" si="122"/>
        <v>15485.422222222222</v>
      </c>
      <c r="AF166" s="43">
        <f t="shared" si="123"/>
        <v>61941.688888888886</v>
      </c>
    </row>
    <row r="167" spans="1:32" ht="15.75" customHeight="1" x14ac:dyDescent="0.2">
      <c r="A167" s="45" t="s">
        <v>275</v>
      </c>
      <c r="B167" s="45" t="s">
        <v>279</v>
      </c>
      <c r="C167" s="45">
        <v>45717</v>
      </c>
      <c r="D167" s="45">
        <f t="shared" si="119"/>
        <v>46082</v>
      </c>
      <c r="E167" s="28" t="s">
        <v>96</v>
      </c>
      <c r="F167" s="28" t="s">
        <v>101</v>
      </c>
      <c r="G167" s="28">
        <v>8.0000000000000002E-3</v>
      </c>
      <c r="H167" s="58">
        <v>6897</v>
      </c>
      <c r="I167" s="28" t="s">
        <v>93</v>
      </c>
      <c r="J167" s="28">
        <f t="shared" ca="1" si="120"/>
        <v>312</v>
      </c>
      <c r="K167" s="28" t="str" cm="1">
        <f t="array" aca="1" ref="K167" ca="1">_xlfn.IFS(J167&lt;0,"Expired",J167&lt;=$G$1,"Expiring Soon",J167&lt;$D$1,"On Time")</f>
        <v>On Time</v>
      </c>
      <c r="L167" s="28" t="s">
        <v>94</v>
      </c>
      <c r="N167" s="28" t="s">
        <v>75</v>
      </c>
      <c r="P167" s="28">
        <v>6240</v>
      </c>
      <c r="Q167" s="28">
        <v>6080</v>
      </c>
      <c r="U167" s="40">
        <f t="shared" si="121"/>
        <v>24640000</v>
      </c>
      <c r="V167" s="41">
        <f>AE167/AD167</f>
        <v>8.8511500000000005</v>
      </c>
      <c r="W167" s="28">
        <v>6240</v>
      </c>
      <c r="X167" s="28">
        <v>6080</v>
      </c>
      <c r="AB167" s="42">
        <v>1500000000</v>
      </c>
      <c r="AC167" s="28">
        <v>4</v>
      </c>
      <c r="AD167" s="28">
        <v>1600</v>
      </c>
      <c r="AE167" s="43">
        <f t="shared" si="122"/>
        <v>14161.84</v>
      </c>
      <c r="AF167" s="43">
        <f t="shared" si="123"/>
        <v>56647.360000000001</v>
      </c>
    </row>
    <row r="168" spans="1:32" ht="15.75" customHeight="1" x14ac:dyDescent="0.2">
      <c r="A168" s="45" t="s">
        <v>330</v>
      </c>
      <c r="B168" s="45" t="s">
        <v>165</v>
      </c>
      <c r="C168" s="45">
        <v>45721</v>
      </c>
      <c r="D168" s="45"/>
      <c r="E168" s="28" t="s">
        <v>80</v>
      </c>
      <c r="F168" s="28" t="s">
        <v>111</v>
      </c>
      <c r="G168" s="28">
        <v>8.0000000000000002E-3</v>
      </c>
      <c r="H168" s="30">
        <v>3199</v>
      </c>
      <c r="I168" s="28" t="s">
        <v>93</v>
      </c>
      <c r="J168" s="28">
        <f t="shared" ref="J168:J170" ca="1" si="124">D168-$A$1</f>
        <v>-45770</v>
      </c>
      <c r="L168" s="28" t="s">
        <v>94</v>
      </c>
      <c r="N168" s="28" t="s">
        <v>75</v>
      </c>
      <c r="P168" s="28">
        <v>6613</v>
      </c>
      <c r="Q168" s="28">
        <v>4293</v>
      </c>
      <c r="R168" s="28">
        <f>Y168</f>
        <v>5520</v>
      </c>
      <c r="U168" s="40">
        <f t="shared" ref="U168:U170" si="125">AVERAGE(P168:T168)*4000</f>
        <v>21901333.333333332</v>
      </c>
      <c r="V168" s="28">
        <v>102</v>
      </c>
      <c r="W168" s="28">
        <v>6613</v>
      </c>
      <c r="X168" s="28">
        <v>4293</v>
      </c>
      <c r="Y168" s="28">
        <v>5520</v>
      </c>
    </row>
    <row r="169" spans="1:32" ht="15.75" customHeight="1" x14ac:dyDescent="0.2">
      <c r="A169" s="45" t="s">
        <v>331</v>
      </c>
      <c r="B169" s="45" t="s">
        <v>165</v>
      </c>
      <c r="C169" s="45">
        <v>45723</v>
      </c>
      <c r="D169" s="45">
        <f t="shared" ref="D169:D170" si="126">C169+$D$1</f>
        <v>46088</v>
      </c>
      <c r="E169" s="28" t="s">
        <v>82</v>
      </c>
      <c r="F169" s="28" t="s">
        <v>111</v>
      </c>
      <c r="G169" s="28">
        <v>8.0000000000000002E-3</v>
      </c>
      <c r="H169" s="28">
        <v>3506</v>
      </c>
      <c r="I169" s="28" t="s">
        <v>93</v>
      </c>
      <c r="J169" s="28">
        <f t="shared" ca="1" si="124"/>
        <v>318</v>
      </c>
      <c r="K169" s="28" t="str" cm="1">
        <f t="array" aca="1" ref="K169" ca="1">_xlfn.IFS(J169&lt;0,"Expired",J169&lt;=$G$1,"Expiring Soon",J169&lt;$D$1,"On Time")</f>
        <v>On Time</v>
      </c>
      <c r="L169" s="28" t="s">
        <v>94</v>
      </c>
      <c r="N169" s="28" t="s">
        <v>75</v>
      </c>
      <c r="O169" s="28"/>
      <c r="P169" s="28">
        <v>7680</v>
      </c>
      <c r="Q169" s="28">
        <v>4720</v>
      </c>
      <c r="R169" s="28">
        <f>Y169</f>
        <v>7413</v>
      </c>
      <c r="U169" s="40">
        <f t="shared" si="125"/>
        <v>26417333.333333332</v>
      </c>
      <c r="V169" s="28">
        <v>102</v>
      </c>
      <c r="W169" s="28">
        <v>7680</v>
      </c>
      <c r="X169" s="28">
        <v>4720</v>
      </c>
      <c r="Y169" s="28">
        <v>7413</v>
      </c>
    </row>
    <row r="170" spans="1:32" ht="15.75" customHeight="1" x14ac:dyDescent="0.2">
      <c r="A170" s="45" t="s">
        <v>276</v>
      </c>
      <c r="B170" s="45" t="s">
        <v>279</v>
      </c>
      <c r="C170" s="45">
        <v>45737</v>
      </c>
      <c r="D170" s="45">
        <f t="shared" si="126"/>
        <v>46102</v>
      </c>
      <c r="E170" s="28" t="s">
        <v>96</v>
      </c>
      <c r="F170" s="28" t="s">
        <v>101</v>
      </c>
      <c r="G170" s="28">
        <v>8.0000000000000002E-3</v>
      </c>
      <c r="H170" s="58">
        <v>4157</v>
      </c>
      <c r="I170" s="28" t="s">
        <v>93</v>
      </c>
      <c r="J170" s="28">
        <f t="shared" ca="1" si="124"/>
        <v>332</v>
      </c>
      <c r="K170" s="28" t="str" cm="1">
        <f t="array" aca="1" ref="K170" ca="1">_xlfn.IFS(J170&lt;0,"Expired",J170&lt;=$G$1,"Expiring Soon",J170&lt;$D$1,"On Time")</f>
        <v>On Time</v>
      </c>
      <c r="L170" s="28" t="s">
        <v>94</v>
      </c>
      <c r="N170" s="28" t="s">
        <v>75</v>
      </c>
      <c r="P170" s="28">
        <v>7680</v>
      </c>
      <c r="Q170" s="28">
        <v>6853</v>
      </c>
      <c r="U170" s="40">
        <f t="shared" si="125"/>
        <v>29066000</v>
      </c>
      <c r="V170" s="41">
        <f t="shared" ref="V170:V172" si="127">AE170/AD170</f>
        <v>6.2930917708333336</v>
      </c>
      <c r="W170" s="28">
        <v>7680</v>
      </c>
      <c r="X170" s="28">
        <v>6853</v>
      </c>
      <c r="AB170" s="42">
        <v>1500000000</v>
      </c>
      <c r="AC170" s="28">
        <v>4</v>
      </c>
      <c r="AD170" s="28">
        <v>1600</v>
      </c>
      <c r="AE170" s="43">
        <f t="shared" ref="AE170" si="128">(H170*U170)/(G170*AB170)</f>
        <v>10068.946833333333</v>
      </c>
      <c r="AF170" s="43">
        <f t="shared" ref="AF170" si="129">AE170*AC170</f>
        <v>40275.787333333334</v>
      </c>
    </row>
    <row r="171" spans="1:32" ht="15.75" customHeight="1" x14ac:dyDescent="0.2">
      <c r="A171" s="45" t="s">
        <v>277</v>
      </c>
      <c r="B171" s="45" t="s">
        <v>279</v>
      </c>
      <c r="C171" s="45">
        <v>45743</v>
      </c>
      <c r="D171" s="45">
        <f t="shared" ref="D171:D174" si="130">C171+$D$1</f>
        <v>46108</v>
      </c>
      <c r="E171" s="28" t="s">
        <v>96</v>
      </c>
      <c r="F171" s="28" t="s">
        <v>101</v>
      </c>
      <c r="G171" s="28">
        <v>8.0000000000000002E-3</v>
      </c>
      <c r="H171" s="58">
        <v>3852</v>
      </c>
      <c r="I171" s="28" t="s">
        <v>93</v>
      </c>
      <c r="J171" s="28">
        <f t="shared" ref="J171:J174" ca="1" si="131">D171-$A$1</f>
        <v>338</v>
      </c>
      <c r="K171" s="28" t="str" cm="1">
        <f t="array" aca="1" ref="K171" ca="1">_xlfn.IFS(J171&lt;0,"Expired",J171&lt;=$G$1,"Expiring Soon",J171&lt;$D$1,"On Time")</f>
        <v>On Time</v>
      </c>
      <c r="L171" s="28" t="s">
        <v>94</v>
      </c>
      <c r="N171" s="28" t="s">
        <v>75</v>
      </c>
      <c r="P171" s="28">
        <v>4507</v>
      </c>
      <c r="Q171" s="28">
        <v>3920</v>
      </c>
      <c r="U171" s="40">
        <f t="shared" ref="U171:U174" si="132">AVERAGE(P171:T171)*4000</f>
        <v>16854000</v>
      </c>
      <c r="V171" s="41">
        <f t="shared" si="127"/>
        <v>3.38133375</v>
      </c>
      <c r="W171" s="28">
        <v>4507</v>
      </c>
      <c r="X171" s="28">
        <v>3920</v>
      </c>
      <c r="AB171" s="42">
        <v>1500000000</v>
      </c>
      <c r="AC171" s="28">
        <v>4</v>
      </c>
      <c r="AD171" s="28">
        <v>1600</v>
      </c>
      <c r="AE171" s="43">
        <f t="shared" ref="AE171:AE172" si="133">(H171*U171)/(G171*AB171)</f>
        <v>5410.134</v>
      </c>
      <c r="AF171" s="43">
        <f t="shared" ref="AF171:AF172" si="134">AE171*AC171</f>
        <v>21640.536</v>
      </c>
    </row>
    <row r="172" spans="1:32" ht="15.75" customHeight="1" x14ac:dyDescent="0.2">
      <c r="A172" s="45" t="s">
        <v>278</v>
      </c>
      <c r="B172" s="45" t="s">
        <v>279</v>
      </c>
      <c r="C172" s="45">
        <v>45744</v>
      </c>
      <c r="D172" s="45">
        <f t="shared" si="130"/>
        <v>46109</v>
      </c>
      <c r="E172" s="28" t="s">
        <v>96</v>
      </c>
      <c r="F172" s="28" t="s">
        <v>101</v>
      </c>
      <c r="G172" s="28">
        <v>8.0000000000000002E-3</v>
      </c>
      <c r="H172" s="58">
        <v>2150</v>
      </c>
      <c r="I172" s="28" t="s">
        <v>93</v>
      </c>
      <c r="J172" s="28">
        <f t="shared" ca="1" si="131"/>
        <v>339</v>
      </c>
      <c r="K172" s="28" t="str" cm="1">
        <f t="array" aca="1" ref="K172" ca="1">_xlfn.IFS(J172&lt;0,"Expired",J172&lt;=$G$1,"Expiring Soon",J172&lt;$D$1,"On Time")</f>
        <v>On Time</v>
      </c>
      <c r="L172" s="28" t="s">
        <v>94</v>
      </c>
      <c r="N172" s="28" t="s">
        <v>75</v>
      </c>
      <c r="P172" s="28">
        <v>6853</v>
      </c>
      <c r="Q172" s="28">
        <v>5733</v>
      </c>
      <c r="U172" s="40">
        <f t="shared" si="132"/>
        <v>25172000</v>
      </c>
      <c r="V172" s="41">
        <f t="shared" si="127"/>
        <v>2.8187395833333335</v>
      </c>
      <c r="W172" s="28">
        <v>6853</v>
      </c>
      <c r="X172" s="28">
        <v>5733</v>
      </c>
      <c r="AB172" s="42">
        <v>1500000000</v>
      </c>
      <c r="AC172" s="28">
        <v>4</v>
      </c>
      <c r="AD172" s="28">
        <v>1600</v>
      </c>
      <c r="AE172" s="43">
        <f t="shared" si="133"/>
        <v>4509.9833333333336</v>
      </c>
      <c r="AF172" s="43">
        <f t="shared" si="134"/>
        <v>18039.933333333334</v>
      </c>
    </row>
    <row r="173" spans="1:32" ht="15.75" customHeight="1" x14ac:dyDescent="0.2">
      <c r="A173" s="45" t="s">
        <v>311</v>
      </c>
      <c r="B173" s="45" t="s">
        <v>166</v>
      </c>
      <c r="C173" s="45">
        <v>45750</v>
      </c>
      <c r="D173" s="45">
        <f t="shared" si="130"/>
        <v>46115</v>
      </c>
      <c r="E173" s="28" t="s">
        <v>119</v>
      </c>
      <c r="F173" s="28" t="s">
        <v>125</v>
      </c>
      <c r="G173" s="28">
        <v>8.0000000000000002E-3</v>
      </c>
      <c r="H173" s="58">
        <v>3574</v>
      </c>
      <c r="I173" s="28" t="s">
        <v>78</v>
      </c>
      <c r="J173" s="28">
        <f t="shared" ca="1" si="131"/>
        <v>345</v>
      </c>
      <c r="K173" s="28" t="str" cm="1">
        <f t="array" aca="1" ref="K173" ca="1">_xlfn.IFS(J173&lt;0,"Expired",J173&lt;=$G$1,"Expiring Soon",J173&lt;$D$1,"On Time")</f>
        <v>On Time</v>
      </c>
      <c r="L173" s="28" t="s">
        <v>94</v>
      </c>
      <c r="N173" s="28" t="s">
        <v>75</v>
      </c>
      <c r="U173" s="40" t="e">
        <f t="shared" si="132"/>
        <v>#DIV/0!</v>
      </c>
    </row>
    <row r="174" spans="1:32" ht="15.75" customHeight="1" x14ac:dyDescent="0.2">
      <c r="A174" s="45" t="s">
        <v>312</v>
      </c>
      <c r="B174" s="45" t="s">
        <v>166</v>
      </c>
      <c r="C174" s="45">
        <v>45751</v>
      </c>
      <c r="D174" s="45">
        <f t="shared" si="130"/>
        <v>46116</v>
      </c>
      <c r="E174" s="28" t="s">
        <v>119</v>
      </c>
      <c r="F174" s="28" t="s">
        <v>125</v>
      </c>
      <c r="G174" s="28">
        <v>8.0000000000000002E-3</v>
      </c>
      <c r="H174" s="58">
        <v>3489</v>
      </c>
      <c r="I174" s="28" t="s">
        <v>78</v>
      </c>
      <c r="J174" s="28">
        <f t="shared" ca="1" si="131"/>
        <v>346</v>
      </c>
      <c r="K174" s="28" t="str" cm="1">
        <f t="array" aca="1" ref="K174" ca="1">_xlfn.IFS(J174&lt;0,"Expired",J174&lt;=$G$1,"Expiring Soon",J174&lt;$D$1,"On Time")</f>
        <v>On Time</v>
      </c>
      <c r="L174" s="28" t="s">
        <v>94</v>
      </c>
      <c r="N174" s="28" t="s">
        <v>75</v>
      </c>
      <c r="U174" s="40" t="e">
        <f t="shared" si="132"/>
        <v>#DIV/0!</v>
      </c>
    </row>
    <row r="175" spans="1:32" ht="15.75" customHeight="1" x14ac:dyDescent="0.2">
      <c r="A175" s="45" t="s">
        <v>313</v>
      </c>
      <c r="B175" s="45" t="s">
        <v>166</v>
      </c>
      <c r="C175" s="45">
        <v>45757</v>
      </c>
      <c r="D175" s="45">
        <f t="shared" ref="D175:D178" si="135">C175+$D$1</f>
        <v>46122</v>
      </c>
      <c r="E175" s="28" t="s">
        <v>119</v>
      </c>
      <c r="F175" s="28" t="s">
        <v>125</v>
      </c>
      <c r="G175" s="28">
        <v>8.0000000000000002E-3</v>
      </c>
      <c r="H175" s="58">
        <v>3806</v>
      </c>
      <c r="I175" s="28" t="s">
        <v>78</v>
      </c>
      <c r="J175" s="28">
        <f t="shared" ref="J175:J178" ca="1" si="136">D175-$A$1</f>
        <v>352</v>
      </c>
      <c r="K175" s="28" t="str" cm="1">
        <f t="array" aca="1" ref="K175" ca="1">_xlfn.IFS(J175&lt;0,"Expired",J175&lt;=$G$1,"Expiring Soon",J175&lt;$D$1,"On Time")</f>
        <v>On Time</v>
      </c>
      <c r="L175" s="28" t="s">
        <v>94</v>
      </c>
      <c r="N175" s="28" t="s">
        <v>75</v>
      </c>
      <c r="U175" s="40" t="e">
        <f t="shared" ref="U175:U178" si="137">AVERAGE(P175:T175)*4000</f>
        <v>#DIV/0!</v>
      </c>
    </row>
    <row r="176" spans="1:32" ht="15.75" customHeight="1" x14ac:dyDescent="0.2">
      <c r="A176" s="45" t="s">
        <v>314</v>
      </c>
      <c r="B176" s="45" t="s">
        <v>166</v>
      </c>
      <c r="C176" s="45">
        <v>45758</v>
      </c>
      <c r="D176" s="45">
        <f t="shared" si="135"/>
        <v>46123</v>
      </c>
      <c r="E176" s="28" t="s">
        <v>119</v>
      </c>
      <c r="F176" s="28" t="s">
        <v>125</v>
      </c>
      <c r="G176" s="28">
        <v>8.0000000000000002E-3</v>
      </c>
      <c r="H176" s="58">
        <v>3765</v>
      </c>
      <c r="I176" s="28" t="s">
        <v>78</v>
      </c>
      <c r="J176" s="28">
        <f t="shared" ca="1" si="136"/>
        <v>353</v>
      </c>
      <c r="K176" s="28" t="str" cm="1">
        <f t="array" aca="1" ref="K176" ca="1">_xlfn.IFS(J176&lt;0,"Expired",J176&lt;=$G$1,"Expiring Soon",J176&lt;$D$1,"On Time")</f>
        <v>On Time</v>
      </c>
      <c r="L176" s="28" t="s">
        <v>94</v>
      </c>
      <c r="N176" s="28" t="s">
        <v>75</v>
      </c>
      <c r="U176" s="40" t="e">
        <f t="shared" si="137"/>
        <v>#DIV/0!</v>
      </c>
    </row>
    <row r="177" spans="1:22" ht="15.75" customHeight="1" x14ac:dyDescent="0.2">
      <c r="A177" s="45" t="s">
        <v>332</v>
      </c>
      <c r="B177" s="45" t="s">
        <v>165</v>
      </c>
      <c r="C177" s="45">
        <v>45764</v>
      </c>
      <c r="D177" s="45">
        <f t="shared" si="135"/>
        <v>46129</v>
      </c>
      <c r="E177" s="28" t="s">
        <v>82</v>
      </c>
      <c r="F177" s="28" t="s">
        <v>111</v>
      </c>
      <c r="G177" s="28">
        <v>8.0000000000000002E-3</v>
      </c>
      <c r="H177" s="28">
        <v>4711</v>
      </c>
      <c r="I177" s="28" t="s">
        <v>93</v>
      </c>
      <c r="J177" s="28">
        <f t="shared" ca="1" si="136"/>
        <v>359</v>
      </c>
      <c r="K177" s="28" t="str" cm="1">
        <f t="array" aca="1" ref="K177" ca="1">_xlfn.IFS(J177&lt;0,"Expired",J177&lt;=$G$1,"Expiring Soon",J177&lt;$D$1,"On Time")</f>
        <v>On Time</v>
      </c>
      <c r="L177" s="28" t="s">
        <v>94</v>
      </c>
      <c r="N177" s="28" t="s">
        <v>75</v>
      </c>
      <c r="O177" s="28"/>
      <c r="U177" s="40" t="e">
        <f t="shared" si="137"/>
        <v>#DIV/0!</v>
      </c>
      <c r="V177" s="28">
        <v>102</v>
      </c>
    </row>
    <row r="178" spans="1:22" ht="15.75" customHeight="1" x14ac:dyDescent="0.2">
      <c r="A178" s="45" t="s">
        <v>333</v>
      </c>
      <c r="B178" s="45" t="s">
        <v>165</v>
      </c>
      <c r="C178" s="45">
        <v>45765</v>
      </c>
      <c r="D178" s="45">
        <f t="shared" si="135"/>
        <v>46130</v>
      </c>
      <c r="E178" s="28" t="s">
        <v>82</v>
      </c>
      <c r="F178" s="28" t="s">
        <v>111</v>
      </c>
      <c r="G178" s="28">
        <v>8.0000000000000002E-3</v>
      </c>
      <c r="H178" s="28">
        <v>3581</v>
      </c>
      <c r="I178" s="28" t="s">
        <v>93</v>
      </c>
      <c r="J178" s="28">
        <f t="shared" ca="1" si="136"/>
        <v>360</v>
      </c>
      <c r="K178" s="28" t="str" cm="1">
        <f t="array" aca="1" ref="K178" ca="1">_xlfn.IFS(J178&lt;0,"Expired",J178&lt;=$G$1,"Expiring Soon",J178&lt;$D$1,"On Time")</f>
        <v>On Time</v>
      </c>
      <c r="L178" s="28" t="s">
        <v>94</v>
      </c>
      <c r="N178" s="28" t="s">
        <v>75</v>
      </c>
      <c r="O178" s="28"/>
      <c r="U178" s="40" t="e">
        <f t="shared" si="137"/>
        <v>#DIV/0!</v>
      </c>
      <c r="V178" s="28">
        <v>102</v>
      </c>
    </row>
  </sheetData>
  <sheetProtection autoFilter="0"/>
  <autoFilter ref="A2:AF178" xr:uid="{00000000-0001-0000-0000-000000000000}">
    <sortState xmlns:xlrd2="http://schemas.microsoft.com/office/spreadsheetml/2017/richdata2" ref="A3:AF135">
      <sortCondition ref="E2:E135"/>
    </sortState>
  </autoFilter>
  <mergeCells count="4">
    <mergeCell ref="W1:X1"/>
    <mergeCell ref="P1:U1"/>
    <mergeCell ref="B1:C1"/>
    <mergeCell ref="E1:F1"/>
  </mergeCells>
  <conditionalFormatting sqref="W101:AA102 W107:AF109 V113:AA116 W142:AA145 V138:AA141 A169:C178 A105:C167">
    <cfRule type="expression" dxfId="11" priority="5">
      <formula>$K101=$AH$4</formula>
    </cfRule>
    <cfRule type="expression" dxfId="10" priority="6">
      <formula>$K101=$AH$3</formula>
    </cfRule>
  </conditionalFormatting>
  <conditionalFormatting sqref="V99:V100 A3:AF96 A97:L104 N97:U104 AB103:AF104 D105:AF106 V101:AF102 W107:AF109 A107:L110 A113:I114 A115:G116 D111:AF112 AB113:AF118 H115:I118 D117:G118 V113:AA116 D119:I120 A121:I128 L113:L128 N113:U128 J113:K129 V117:V126 D129 G129 U129 D130:AF131 N132:T135 U134:V135 N136:V137 N138:AA145 AB138:AF154 N146:U155 A169:C178 A132:L167 A170:L176 N170:N176 N173:U176 N179 A105:C167">
    <cfRule type="expression" dxfId="9" priority="4">
      <formula>$K3=$AH$5</formula>
    </cfRule>
  </conditionalFormatting>
  <conditionalFormatting sqref="A3:AF96 A97:L104 N97:U104 V99:V102 AB101:AF104 B105:B106 D105:AF106 A107:L110 B111:B112 D111:AF112 A113:I114 AB113:AF118 A115:G116 H115:I118 D117:G118 A117:C120 D119:I120 L113:L128 N113:U128 J113:K129 V117:V126 A121:I128 D129 G129 U129 D130:AF131 N132:T135 U134:V135 N136:V137 N138:U143 V142:V143 N144:V145 AB138:AF154 N146:U155 A170:L176 N170:N176 N173:U176 N179 A132:L167">
    <cfRule type="expression" dxfId="8" priority="264">
      <formula>$K3=$AH$3</formula>
    </cfRule>
  </conditionalFormatting>
  <conditionalFormatting sqref="A3:AF96 A97:L104 N97:U104 V99:V102 AB101:AF104 B105:B106 D105:AF106 A107:L110 B111:B112 D111:AF112 A113:I114 AB113:AF118 A115:G116 H115:I118 D117:G118 A117:C120 D119:I120 L113:L128 N113:U128 J113:K129 V117:V126 A121:I128 D129 G129 U129 D130:AF131 N132:T135 U134:V135 N136:V137 N138:U143 V142:V143 N144:V145 AB138:AF154 N146:U155 A170:L176 N170:N176 N173:U176 N179 A132:L167">
    <cfRule type="expression" dxfId="7" priority="263">
      <formula>$K3=$AH$4</formula>
    </cfRule>
  </conditionalFormatting>
  <conditionalFormatting sqref="V97:AF98 V103:AA104 N107:V110 W117:AA118 W121:AF122 U132:AF133 W125:AF126 V146:AA154 C169:X169 C177:L178 N177:X178 N156:AF167 O170:AF172">
    <cfRule type="expression" dxfId="6" priority="1">
      <formula>$K97=$AH$5</formula>
    </cfRule>
    <cfRule type="expression" dxfId="5" priority="2">
      <formula>$K97=$AH$4</formula>
    </cfRule>
    <cfRule type="expression" dxfId="4" priority="3">
      <formula>$K97=$AH$3</formula>
    </cfRule>
  </conditionalFormatting>
  <dataValidations count="9">
    <dataValidation allowBlank="1" showInputMessage="1" showErrorMessage="1" sqref="B2 E2 P2:Q2 I2 N2 L2 G1:G83 F2:F83 J1:K1048576 O1:O1048576 F84:G1048576" xr:uid="{47D83DF3-6E07-422C-9D29-1CBC054AD319}"/>
    <dataValidation type="list" allowBlank="1" showInputMessage="1" showErrorMessage="1" sqref="P179:Q1048576 N3:N1048576" xr:uid="{1DAE209C-0B9B-478C-9DDD-812647677050}">
      <formula1>"Sat, Unsat"</formula1>
    </dataValidation>
    <dataValidation type="list" allowBlank="1" showInputMessage="1" showErrorMessage="1" sqref="I291:I1048576" xr:uid="{CCB14A4E-3F1B-41F7-91AF-56B23D558E59}">
      <formula1>"R, Q, D, L, Fill out QA-R-034"</formula1>
    </dataValidation>
    <dataValidation type="list" allowBlank="1" showInputMessage="1" showErrorMessage="1" sqref="E3:E1048576" xr:uid="{763D0B50-9766-4505-B8E4-E73BDB90ABB7}">
      <formula1>"MSV, MSV+1, MSV+2, MSV+3, MSV+4, MSV+5, MSV+6, MSV+7, MSV+8, MSV+9"</formula1>
    </dataValidation>
    <dataValidation type="list" allowBlank="1" showInputMessage="1" showErrorMessage="1" sqref="B3:B1048576" xr:uid="{B7889138-B7DC-4C70-946B-A512CE60FFBE}">
      <formula1>"NDV, HVT, AI, AIH7, IBD, LT, IBDND, Rispens, SB-1"</formula1>
    </dataValidation>
    <dataValidation type="list" allowBlank="1" showInputMessage="1" showErrorMessage="1" sqref="L3:L1048576" xr:uid="{53CD3C24-5BA6-420B-A461-AAB6288EDD7C}">
      <formula1>"Yes, No"</formula1>
    </dataValidation>
    <dataValidation type="list" allowBlank="1" showInputMessage="1" showErrorMessage="1" sqref="G3:G1048576" xr:uid="{E5748143-0727-41F4-AB14-6B2860D27A5A}">
      <formula1>"0.006, 0.008, 0.1"</formula1>
    </dataValidation>
    <dataValidation type="list" allowBlank="1" showInputMessage="1" showErrorMessage="1" sqref="I3:I290" xr:uid="{F1F00DA1-538E-402C-84A8-9D4D4425C90E}">
      <formula1>"R, Q, D, L, QA-R-034"</formula1>
    </dataValidation>
    <dataValidation type="list" allowBlank="1" showInputMessage="1" showErrorMessage="1" sqref="M1:M1048576" xr:uid="{87B26FF9-08B5-4096-A4B7-4C43F7F04EFF}">
      <formula1>"SAT,NT"</formula1>
    </dataValidation>
  </dataValidations>
  <pageMargins left="0.25" right="0.25" top="0.75" bottom="0.75" header="0.3" footer="0.3"/>
  <pageSetup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FB42-7E40-44A3-AB27-DD12D7FA7E9D}">
  <dimension ref="A1:XDW53"/>
  <sheetViews>
    <sheetView topLeftCell="A10" workbookViewId="0">
      <selection activeCell="C15" sqref="C15"/>
    </sheetView>
  </sheetViews>
  <sheetFormatPr baseColWidth="10" defaultColWidth="8.83203125" defaultRowHeight="15" x14ac:dyDescent="0.2"/>
  <cols>
    <col min="1" max="1" width="33.6640625" bestFit="1" customWidth="1"/>
    <col min="2" max="4" width="10.83203125" customWidth="1"/>
    <col min="5" max="8" width="11.6640625" customWidth="1"/>
    <col min="9" max="39" width="11.6640625" bestFit="1" customWidth="1"/>
  </cols>
  <sheetData>
    <row r="1" spans="1:39 16351:16351" x14ac:dyDescent="0.2">
      <c r="A1" s="2" t="s">
        <v>128</v>
      </c>
      <c r="B1" s="3"/>
      <c r="C1" s="1" t="s">
        <v>129</v>
      </c>
    </row>
    <row r="2" spans="1:39 16351:16351" x14ac:dyDescent="0.2">
      <c r="A2" s="4" t="s">
        <v>130</v>
      </c>
      <c r="B2" s="25">
        <v>112</v>
      </c>
      <c r="C2" t="s">
        <v>131</v>
      </c>
    </row>
    <row r="3" spans="1:39 16351:16351" x14ac:dyDescent="0.2">
      <c r="A3" s="5" t="s">
        <v>132</v>
      </c>
      <c r="B3" s="6" t="e">
        <f>SUMIF(#REF!,$C$1,#REF!)</f>
        <v>#REF!</v>
      </c>
      <c r="C3" t="s">
        <v>133</v>
      </c>
      <c r="K3" t="s">
        <v>134</v>
      </c>
      <c r="L3" t="s">
        <v>134</v>
      </c>
      <c r="M3" t="s">
        <v>134</v>
      </c>
      <c r="N3" t="s">
        <v>135</v>
      </c>
      <c r="O3" t="s">
        <v>135</v>
      </c>
      <c r="P3" t="s">
        <v>135</v>
      </c>
      <c r="Q3" t="s">
        <v>136</v>
      </c>
      <c r="R3" t="s">
        <v>136</v>
      </c>
      <c r="S3" t="s">
        <v>136</v>
      </c>
      <c r="T3" t="s">
        <v>137</v>
      </c>
      <c r="U3" t="s">
        <v>137</v>
      </c>
      <c r="V3" t="s">
        <v>137</v>
      </c>
    </row>
    <row r="4" spans="1:39 16351:16351" s="9" customFormat="1" x14ac:dyDescent="0.2">
      <c r="A4" s="7" t="s">
        <v>138</v>
      </c>
      <c r="B4" s="8" t="str">
        <f t="shared" ref="B4:AM4" si="0">TEXT(B5,"MMM")&amp;"-"&amp;TEXT(B5,"yyyy")</f>
        <v>Apr-2023</v>
      </c>
      <c r="C4" s="8" t="str">
        <f t="shared" si="0"/>
        <v>May-2023</v>
      </c>
      <c r="D4" s="8" t="str">
        <f t="shared" si="0"/>
        <v>Jun-2023</v>
      </c>
      <c r="E4" s="8" t="str">
        <f t="shared" si="0"/>
        <v>Jul-2023</v>
      </c>
      <c r="F4" s="8" t="str">
        <f t="shared" si="0"/>
        <v>Aug-2023</v>
      </c>
      <c r="G4" s="8" t="str">
        <f t="shared" si="0"/>
        <v>Sep-2023</v>
      </c>
      <c r="H4" s="8" t="str">
        <f t="shared" si="0"/>
        <v>Oct-2023</v>
      </c>
      <c r="I4" s="8" t="str">
        <f t="shared" si="0"/>
        <v>Nov-2023</v>
      </c>
      <c r="J4" s="8" t="str">
        <f t="shared" si="0"/>
        <v>Dec-2023</v>
      </c>
      <c r="K4" s="8" t="str">
        <f t="shared" si="0"/>
        <v>Jan-2024</v>
      </c>
      <c r="L4" s="8" t="str">
        <f t="shared" si="0"/>
        <v>Feb-2024</v>
      </c>
      <c r="M4" s="8" t="str">
        <f t="shared" si="0"/>
        <v>Mar-2024</v>
      </c>
      <c r="N4" s="8" t="str">
        <f t="shared" si="0"/>
        <v>Apr-2024</v>
      </c>
      <c r="O4" s="8" t="str">
        <f t="shared" si="0"/>
        <v>May-2024</v>
      </c>
      <c r="P4" s="8" t="str">
        <f t="shared" si="0"/>
        <v>Jun-2024</v>
      </c>
      <c r="Q4" s="8" t="str">
        <f t="shared" si="0"/>
        <v>Jul-2024</v>
      </c>
      <c r="R4" s="8" t="str">
        <f t="shared" si="0"/>
        <v>Aug-2024</v>
      </c>
      <c r="S4" s="8" t="str">
        <f t="shared" si="0"/>
        <v>Sep-2024</v>
      </c>
      <c r="T4" s="8" t="str">
        <f t="shared" si="0"/>
        <v>Oct-2024</v>
      </c>
      <c r="U4" s="8" t="str">
        <f t="shared" si="0"/>
        <v>Nov-2024</v>
      </c>
      <c r="V4" s="8" t="str">
        <f t="shared" si="0"/>
        <v>Dec-2024</v>
      </c>
      <c r="W4" s="8" t="str">
        <f t="shared" si="0"/>
        <v>Jan-2025</v>
      </c>
      <c r="X4" s="8" t="str">
        <f t="shared" si="0"/>
        <v>Feb-2025</v>
      </c>
      <c r="Y4" s="8" t="str">
        <f t="shared" si="0"/>
        <v>Mar-2025</v>
      </c>
      <c r="Z4" s="8" t="str">
        <f t="shared" si="0"/>
        <v>Apr-2025</v>
      </c>
      <c r="AA4" s="8" t="str">
        <f t="shared" si="0"/>
        <v>May-2025</v>
      </c>
      <c r="AB4" s="8" t="str">
        <f t="shared" si="0"/>
        <v>Jun-2025</v>
      </c>
      <c r="AC4" s="8" t="str">
        <f t="shared" si="0"/>
        <v>Jul-2025</v>
      </c>
      <c r="AD4" s="8" t="str">
        <f t="shared" si="0"/>
        <v>Aug-2025</v>
      </c>
      <c r="AE4" s="8" t="str">
        <f t="shared" si="0"/>
        <v>Sep-2025</v>
      </c>
      <c r="AF4" s="8" t="str">
        <f t="shared" si="0"/>
        <v>Oct-2025</v>
      </c>
      <c r="AG4" s="8" t="str">
        <f t="shared" si="0"/>
        <v>Nov-2025</v>
      </c>
      <c r="AH4" s="8" t="str">
        <f t="shared" si="0"/>
        <v>Dec-2025</v>
      </c>
      <c r="AI4" s="8" t="str">
        <f t="shared" si="0"/>
        <v>Jan-2026</v>
      </c>
      <c r="AJ4" s="8" t="str">
        <f t="shared" si="0"/>
        <v>Feb-2026</v>
      </c>
      <c r="AK4" s="8" t="str">
        <f t="shared" si="0"/>
        <v>Mar-2026</v>
      </c>
      <c r="AL4" s="8" t="str">
        <f t="shared" si="0"/>
        <v>Apr-2026</v>
      </c>
      <c r="AM4" s="8" t="str">
        <f t="shared" si="0"/>
        <v>Apr-2026</v>
      </c>
    </row>
    <row r="5" spans="1:39 16351:16351" s="9" customFormat="1" x14ac:dyDescent="0.2">
      <c r="A5" s="10" t="s">
        <v>139</v>
      </c>
      <c r="B5" s="8">
        <v>45017</v>
      </c>
      <c r="C5" s="8">
        <v>45047</v>
      </c>
      <c r="D5" s="8">
        <v>45078</v>
      </c>
      <c r="E5" s="8">
        <v>45108</v>
      </c>
      <c r="F5" s="8">
        <v>45139</v>
      </c>
      <c r="G5" s="8">
        <v>45170</v>
      </c>
      <c r="H5" s="8">
        <v>45200</v>
      </c>
      <c r="I5" s="8">
        <v>45231</v>
      </c>
      <c r="J5" s="8">
        <v>45261</v>
      </c>
      <c r="K5" s="8">
        <v>45292</v>
      </c>
      <c r="L5" s="8">
        <v>45323</v>
      </c>
      <c r="M5" s="8">
        <v>45352</v>
      </c>
      <c r="N5" s="8">
        <v>45383</v>
      </c>
      <c r="O5" s="8">
        <v>45413</v>
      </c>
      <c r="P5" s="8">
        <v>45444</v>
      </c>
      <c r="Q5" s="8">
        <v>45474</v>
      </c>
      <c r="R5" s="8">
        <v>45505</v>
      </c>
      <c r="S5" s="8">
        <v>45536</v>
      </c>
      <c r="T5" s="8">
        <v>45566</v>
      </c>
      <c r="U5" s="8">
        <v>45597</v>
      </c>
      <c r="V5" s="8">
        <v>45627</v>
      </c>
      <c r="W5" s="8">
        <v>45658</v>
      </c>
      <c r="X5" s="8">
        <v>45689</v>
      </c>
      <c r="Y5" s="8">
        <v>45717</v>
      </c>
      <c r="Z5" s="8">
        <v>45748</v>
      </c>
      <c r="AA5" s="8">
        <v>45778</v>
      </c>
      <c r="AB5" s="8">
        <v>45809</v>
      </c>
      <c r="AC5" s="8">
        <v>45839</v>
      </c>
      <c r="AD5" s="8">
        <v>45870</v>
      </c>
      <c r="AE5" s="8">
        <v>45901</v>
      </c>
      <c r="AF5" s="8">
        <v>45931</v>
      </c>
      <c r="AG5" s="8">
        <v>45962</v>
      </c>
      <c r="AH5" s="8">
        <v>45992</v>
      </c>
      <c r="AI5" s="8">
        <v>46023</v>
      </c>
      <c r="AJ5" s="8">
        <v>46054</v>
      </c>
      <c r="AK5" s="8">
        <v>46082</v>
      </c>
      <c r="AL5" s="8">
        <v>46113</v>
      </c>
      <c r="AM5" s="8">
        <v>46113</v>
      </c>
      <c r="XDW5" s="11">
        <f>XDV10</f>
        <v>0</v>
      </c>
    </row>
    <row r="6" spans="1:39 16351:16351" x14ac:dyDescent="0.2">
      <c r="A6" s="7" t="s">
        <v>140</v>
      </c>
      <c r="B6" s="12" t="e">
        <f>B3</f>
        <v>#REF!</v>
      </c>
      <c r="C6" s="13" t="e">
        <f>B11</f>
        <v>#REF!</v>
      </c>
      <c r="D6" s="13" t="e">
        <f>C11</f>
        <v>#REF!</v>
      </c>
      <c r="E6" s="13" t="e">
        <f>D11</f>
        <v>#REF!</v>
      </c>
      <c r="F6" s="13" t="e">
        <f>E11</f>
        <v>#REF!</v>
      </c>
      <c r="G6" s="13" t="e">
        <f>F11</f>
        <v>#REF!</v>
      </c>
      <c r="H6" s="13" t="e">
        <f>G11</f>
        <v>#REF!</v>
      </c>
      <c r="I6" s="13" t="e">
        <f>H11</f>
        <v>#REF!</v>
      </c>
      <c r="J6" s="13" t="e">
        <f>I11</f>
        <v>#REF!</v>
      </c>
      <c r="K6" s="13" t="e">
        <f>J11</f>
        <v>#REF!</v>
      </c>
      <c r="L6" s="13" t="e">
        <f>K11</f>
        <v>#REF!</v>
      </c>
      <c r="M6" s="13" t="e">
        <f>L11</f>
        <v>#REF!</v>
      </c>
      <c r="N6" s="13" t="e">
        <f>M11</f>
        <v>#REF!</v>
      </c>
      <c r="O6" s="13" t="e">
        <f>N11</f>
        <v>#REF!</v>
      </c>
      <c r="P6" s="13" t="e">
        <f>O11</f>
        <v>#REF!</v>
      </c>
      <c r="Q6" s="13" t="e">
        <f>P11</f>
        <v>#REF!</v>
      </c>
      <c r="R6" s="13" t="e">
        <f>Q11</f>
        <v>#REF!</v>
      </c>
      <c r="S6" s="13" t="e">
        <f>R11</f>
        <v>#REF!</v>
      </c>
      <c r="T6" s="13" t="e">
        <f>S11</f>
        <v>#REF!</v>
      </c>
      <c r="U6" s="13" t="e">
        <f>T11</f>
        <v>#REF!</v>
      </c>
      <c r="V6" s="13" t="e">
        <f>U11</f>
        <v>#REF!</v>
      </c>
      <c r="W6" s="13" t="e">
        <f>V11</f>
        <v>#REF!</v>
      </c>
      <c r="X6" s="13" t="e">
        <f>W11</f>
        <v>#REF!</v>
      </c>
      <c r="Y6" s="13" t="e">
        <f>X11</f>
        <v>#REF!</v>
      </c>
      <c r="Z6" s="13" t="e">
        <f>Y11</f>
        <v>#REF!</v>
      </c>
      <c r="AA6" s="13" t="e">
        <f>Z11</f>
        <v>#REF!</v>
      </c>
      <c r="AB6" s="13" t="e">
        <f>AA11</f>
        <v>#REF!</v>
      </c>
      <c r="AC6" s="13" t="e">
        <f>AB11</f>
        <v>#REF!</v>
      </c>
      <c r="AD6" s="13" t="e">
        <f>AC11</f>
        <v>#REF!</v>
      </c>
      <c r="AE6" s="13" t="e">
        <f>AD11</f>
        <v>#REF!</v>
      </c>
      <c r="AF6" s="13" t="e">
        <f>AE11</f>
        <v>#REF!</v>
      </c>
      <c r="AG6" s="13" t="e">
        <f>AF11</f>
        <v>#REF!</v>
      </c>
      <c r="AH6" s="13" t="e">
        <f>AG11</f>
        <v>#REF!</v>
      </c>
      <c r="AI6" s="13" t="e">
        <f>AH11</f>
        <v>#REF!</v>
      </c>
      <c r="AJ6" s="13" t="e">
        <f>AI11</f>
        <v>#REF!</v>
      </c>
      <c r="AK6" s="13" t="e">
        <f>AJ11</f>
        <v>#REF!</v>
      </c>
      <c r="AL6" s="13" t="e">
        <f>AK11</f>
        <v>#REF!</v>
      </c>
      <c r="AM6" s="13" t="e">
        <f>AL11</f>
        <v>#REF!</v>
      </c>
    </row>
    <row r="7" spans="1:39 16351:16351" x14ac:dyDescent="0.2">
      <c r="A7" s="7" t="s">
        <v>141</v>
      </c>
      <c r="B7" s="14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</row>
    <row r="8" spans="1:39 16351:16351" x14ac:dyDescent="0.2">
      <c r="A8" s="7" t="s">
        <v>142</v>
      </c>
      <c r="B8" s="11">
        <v>0</v>
      </c>
      <c r="C8" s="11">
        <v>30000</v>
      </c>
      <c r="D8" s="11">
        <v>40000</v>
      </c>
      <c r="E8" s="11">
        <v>25000</v>
      </c>
      <c r="F8" s="11">
        <v>45000</v>
      </c>
      <c r="G8" s="11">
        <v>35000</v>
      </c>
      <c r="H8" s="11">
        <v>35000</v>
      </c>
      <c r="I8" s="11">
        <v>35000</v>
      </c>
      <c r="J8" s="11">
        <v>15000</v>
      </c>
      <c r="K8" s="11">
        <v>40000</v>
      </c>
      <c r="L8" s="11">
        <v>40000</v>
      </c>
      <c r="M8" s="11">
        <v>40000</v>
      </c>
      <c r="N8" s="11">
        <v>40000</v>
      </c>
      <c r="O8" s="11">
        <v>40000</v>
      </c>
      <c r="P8" s="11">
        <v>40000</v>
      </c>
      <c r="Q8" s="11">
        <v>40000</v>
      </c>
      <c r="R8" s="11">
        <v>40000</v>
      </c>
      <c r="S8" s="11">
        <v>40000</v>
      </c>
      <c r="T8" s="11">
        <v>40000</v>
      </c>
      <c r="U8" s="11">
        <v>40000</v>
      </c>
      <c r="V8" s="11">
        <v>40000</v>
      </c>
      <c r="W8" s="11">
        <v>40000</v>
      </c>
      <c r="X8" s="11">
        <v>40000</v>
      </c>
      <c r="Y8" s="11">
        <v>40000</v>
      </c>
      <c r="Z8" s="11">
        <v>40000</v>
      </c>
      <c r="AA8" s="11">
        <v>40000</v>
      </c>
      <c r="AB8" s="11">
        <v>40000</v>
      </c>
      <c r="AC8" s="11">
        <v>40000</v>
      </c>
      <c r="AD8" s="11">
        <v>40000</v>
      </c>
      <c r="AE8" s="11">
        <v>40000</v>
      </c>
      <c r="AF8" s="11">
        <v>40000</v>
      </c>
      <c r="AG8" s="11">
        <v>40000</v>
      </c>
      <c r="AH8" s="11">
        <v>40000</v>
      </c>
      <c r="AI8" s="11">
        <v>40000</v>
      </c>
      <c r="AJ8" s="11">
        <v>40000</v>
      </c>
      <c r="AK8" s="11">
        <v>40000</v>
      </c>
      <c r="AL8" s="11">
        <v>40000</v>
      </c>
      <c r="AM8" s="11">
        <v>40000</v>
      </c>
    </row>
    <row r="9" spans="1:39 16351:16351" x14ac:dyDescent="0.2">
      <c r="A9" s="7" t="s">
        <v>143</v>
      </c>
      <c r="B9" s="14">
        <v>0</v>
      </c>
      <c r="C9" s="14">
        <v>12979</v>
      </c>
      <c r="D9" s="14">
        <v>8790</v>
      </c>
      <c r="E9" s="11">
        <f>7055+10738</f>
        <v>17793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</row>
    <row r="10" spans="1:39 16351:16351" x14ac:dyDescent="0.2">
      <c r="A10" s="7" t="s">
        <v>144</v>
      </c>
      <c r="B10" s="14">
        <v>0</v>
      </c>
      <c r="C10" s="14">
        <v>0</v>
      </c>
      <c r="D10" s="14">
        <v>0</v>
      </c>
      <c r="E10" s="14">
        <v>0</v>
      </c>
      <c r="F10" s="27">
        <v>10000</v>
      </c>
      <c r="G10" s="27">
        <v>10000</v>
      </c>
      <c r="H10" s="27">
        <v>10000</v>
      </c>
      <c r="I10" s="27">
        <v>10000</v>
      </c>
      <c r="J10" s="27">
        <v>10000</v>
      </c>
      <c r="K10" s="14">
        <v>40000</v>
      </c>
      <c r="L10" s="14">
        <v>40000</v>
      </c>
      <c r="M10" s="23">
        <v>40000</v>
      </c>
      <c r="N10" s="23">
        <v>40000</v>
      </c>
      <c r="O10" s="23">
        <v>40000</v>
      </c>
      <c r="P10" s="23">
        <v>40000</v>
      </c>
      <c r="Q10" s="23">
        <v>40000</v>
      </c>
      <c r="R10" s="23">
        <v>40000</v>
      </c>
      <c r="S10" s="23">
        <v>40000</v>
      </c>
      <c r="T10" s="23">
        <v>40000</v>
      </c>
      <c r="U10" s="23">
        <v>40000</v>
      </c>
      <c r="V10" s="23">
        <v>40000</v>
      </c>
      <c r="W10" s="23">
        <v>40000</v>
      </c>
      <c r="X10" s="14">
        <v>40000</v>
      </c>
      <c r="Y10" s="14">
        <v>40000</v>
      </c>
      <c r="Z10" s="14">
        <v>40000</v>
      </c>
      <c r="AA10" s="14">
        <v>40000</v>
      </c>
      <c r="AB10" s="14">
        <v>40000</v>
      </c>
      <c r="AC10" s="14">
        <v>40000</v>
      </c>
      <c r="AD10" s="14">
        <v>40000</v>
      </c>
      <c r="AE10" s="14">
        <v>40000</v>
      </c>
      <c r="AF10" s="14">
        <v>40000</v>
      </c>
      <c r="AG10" s="14">
        <v>40000</v>
      </c>
      <c r="AH10" s="14">
        <v>40000</v>
      </c>
      <c r="AI10" s="14">
        <v>40000</v>
      </c>
      <c r="AJ10" s="14">
        <v>40000</v>
      </c>
      <c r="AK10" s="23">
        <v>40000</v>
      </c>
      <c r="AL10" s="23">
        <v>40000</v>
      </c>
      <c r="AM10" s="23">
        <v>40000</v>
      </c>
    </row>
    <row r="11" spans="1:39 16351:16351" x14ac:dyDescent="0.2">
      <c r="A11" s="15" t="s">
        <v>145</v>
      </c>
      <c r="B11" s="16" t="e">
        <f>B6+B7+B8-B9-B10</f>
        <v>#REF!</v>
      </c>
      <c r="C11" s="16" t="e">
        <f t="shared" ref="C11:AM11" si="1">C6+C7+C8-C9-C10</f>
        <v>#REF!</v>
      </c>
      <c r="D11" s="16" t="e">
        <f t="shared" si="1"/>
        <v>#REF!</v>
      </c>
      <c r="E11" s="16" t="e">
        <f t="shared" si="1"/>
        <v>#REF!</v>
      </c>
      <c r="F11" s="16" t="e">
        <f t="shared" si="1"/>
        <v>#REF!</v>
      </c>
      <c r="G11" s="16" t="e">
        <f t="shared" si="1"/>
        <v>#REF!</v>
      </c>
      <c r="H11" s="16" t="e">
        <f t="shared" si="1"/>
        <v>#REF!</v>
      </c>
      <c r="I11" s="16" t="e">
        <f t="shared" si="1"/>
        <v>#REF!</v>
      </c>
      <c r="J11" s="16" t="e">
        <f t="shared" si="1"/>
        <v>#REF!</v>
      </c>
      <c r="K11" s="16" t="e">
        <f t="shared" si="1"/>
        <v>#REF!</v>
      </c>
      <c r="L11" s="16" t="e">
        <f t="shared" si="1"/>
        <v>#REF!</v>
      </c>
      <c r="M11" s="16" t="e">
        <f t="shared" si="1"/>
        <v>#REF!</v>
      </c>
      <c r="N11" s="16" t="e">
        <f t="shared" si="1"/>
        <v>#REF!</v>
      </c>
      <c r="O11" s="16" t="e">
        <f t="shared" si="1"/>
        <v>#REF!</v>
      </c>
      <c r="P11" s="16" t="e">
        <f t="shared" si="1"/>
        <v>#REF!</v>
      </c>
      <c r="Q11" s="16" t="e">
        <f t="shared" si="1"/>
        <v>#REF!</v>
      </c>
      <c r="R11" s="16" t="e">
        <f t="shared" si="1"/>
        <v>#REF!</v>
      </c>
      <c r="S11" s="16" t="e">
        <f t="shared" si="1"/>
        <v>#REF!</v>
      </c>
      <c r="T11" s="16" t="e">
        <f t="shared" si="1"/>
        <v>#REF!</v>
      </c>
      <c r="U11" s="16" t="e">
        <f t="shared" si="1"/>
        <v>#REF!</v>
      </c>
      <c r="V11" s="16" t="e">
        <f t="shared" si="1"/>
        <v>#REF!</v>
      </c>
      <c r="W11" s="16" t="e">
        <f t="shared" si="1"/>
        <v>#REF!</v>
      </c>
      <c r="X11" s="16" t="e">
        <f t="shared" si="1"/>
        <v>#REF!</v>
      </c>
      <c r="Y11" s="16" t="e">
        <f t="shared" si="1"/>
        <v>#REF!</v>
      </c>
      <c r="Z11" s="16" t="e">
        <f t="shared" si="1"/>
        <v>#REF!</v>
      </c>
      <c r="AA11" s="16" t="e">
        <f t="shared" si="1"/>
        <v>#REF!</v>
      </c>
      <c r="AB11" s="16" t="e">
        <f t="shared" si="1"/>
        <v>#REF!</v>
      </c>
      <c r="AC11" s="16" t="e">
        <f t="shared" si="1"/>
        <v>#REF!</v>
      </c>
      <c r="AD11" s="16" t="e">
        <f t="shared" si="1"/>
        <v>#REF!</v>
      </c>
      <c r="AE11" s="16" t="e">
        <f t="shared" si="1"/>
        <v>#REF!</v>
      </c>
      <c r="AF11" s="16" t="e">
        <f t="shared" si="1"/>
        <v>#REF!</v>
      </c>
      <c r="AG11" s="16" t="e">
        <f t="shared" si="1"/>
        <v>#REF!</v>
      </c>
      <c r="AH11" s="16" t="e">
        <f t="shared" si="1"/>
        <v>#REF!</v>
      </c>
      <c r="AI11" s="16" t="e">
        <f t="shared" si="1"/>
        <v>#REF!</v>
      </c>
      <c r="AJ11" s="16" t="e">
        <f t="shared" si="1"/>
        <v>#REF!</v>
      </c>
      <c r="AK11" s="16" t="e">
        <f t="shared" si="1"/>
        <v>#REF!</v>
      </c>
      <c r="AL11" s="16" t="e">
        <f t="shared" si="1"/>
        <v>#REF!</v>
      </c>
      <c r="AM11" s="16" t="e">
        <f t="shared" si="1"/>
        <v>#REF!</v>
      </c>
    </row>
    <row r="12" spans="1:39 16351:16351" x14ac:dyDescent="0.2">
      <c r="A12" s="7" t="s">
        <v>146</v>
      </c>
      <c r="B12">
        <f>B2</f>
        <v>112</v>
      </c>
      <c r="C12" s="17">
        <f>B20</f>
        <v>112</v>
      </c>
      <c r="D12" s="17">
        <f>C20</f>
        <v>99</v>
      </c>
      <c r="E12" s="17">
        <f>D20</f>
        <v>77</v>
      </c>
      <c r="F12" s="17">
        <f>E20</f>
        <v>71</v>
      </c>
      <c r="G12" s="17">
        <f>F20</f>
        <v>46</v>
      </c>
      <c r="H12" s="17">
        <f>G20</f>
        <v>28</v>
      </c>
      <c r="I12" s="17">
        <f>H20</f>
        <v>10</v>
      </c>
      <c r="J12" s="17">
        <f>I20</f>
        <v>-8</v>
      </c>
      <c r="K12" s="17">
        <f>J20</f>
        <v>-13</v>
      </c>
      <c r="L12" s="17">
        <f>K20</f>
        <v>-14</v>
      </c>
      <c r="M12" s="17">
        <f>L20</f>
        <v>-15</v>
      </c>
      <c r="N12" s="17">
        <f>M20</f>
        <v>-16</v>
      </c>
      <c r="O12" s="17">
        <f>N20</f>
        <v>-17</v>
      </c>
      <c r="P12" s="17">
        <f>O20</f>
        <v>-18</v>
      </c>
      <c r="Q12" s="17">
        <f>P20</f>
        <v>-19</v>
      </c>
      <c r="R12" s="17">
        <f>Q20</f>
        <v>-20</v>
      </c>
      <c r="S12" s="17">
        <f>R20</f>
        <v>-21</v>
      </c>
      <c r="T12" s="17">
        <f>S20</f>
        <v>-22</v>
      </c>
      <c r="U12" s="17">
        <f>T20</f>
        <v>-23</v>
      </c>
      <c r="V12" s="17">
        <f>U20</f>
        <v>-24</v>
      </c>
      <c r="W12" s="17">
        <f>V20</f>
        <v>-25</v>
      </c>
      <c r="X12" s="17">
        <f>W20</f>
        <v>-26</v>
      </c>
      <c r="Y12" s="17">
        <f>X20</f>
        <v>-27</v>
      </c>
      <c r="Z12" s="17">
        <f>Y20</f>
        <v>-28</v>
      </c>
      <c r="AA12" s="17">
        <f>Z20</f>
        <v>-29</v>
      </c>
      <c r="AB12" s="17">
        <f>AA20</f>
        <v>-30</v>
      </c>
      <c r="AC12" s="17">
        <f>AB20</f>
        <v>-31</v>
      </c>
      <c r="AD12" s="17">
        <f>AC20</f>
        <v>-32</v>
      </c>
      <c r="AE12" s="17">
        <f>AD20</f>
        <v>-33</v>
      </c>
      <c r="AF12" s="17">
        <f>AE20</f>
        <v>-34</v>
      </c>
      <c r="AG12" s="17">
        <f>AF20</f>
        <v>-35</v>
      </c>
      <c r="AH12" s="17">
        <f>AG20</f>
        <v>-36</v>
      </c>
      <c r="AI12" s="17">
        <f>AH20</f>
        <v>-37</v>
      </c>
      <c r="AJ12" s="17">
        <f>AI20</f>
        <v>-38</v>
      </c>
      <c r="AK12" s="17">
        <f>AJ20</f>
        <v>-39</v>
      </c>
      <c r="AL12" s="17">
        <f>AK20</f>
        <v>-40</v>
      </c>
      <c r="AM12" s="17">
        <f>AL20</f>
        <v>-41</v>
      </c>
    </row>
    <row r="13" spans="1:39 16351:16351" x14ac:dyDescent="0.2">
      <c r="A13" s="7" t="s">
        <v>147</v>
      </c>
      <c r="B13" s="18">
        <f>ROUNDUP((B7/1490),0)</f>
        <v>0</v>
      </c>
      <c r="C13" s="19">
        <f>ROUNDUP((C7/1490),0)</f>
        <v>0</v>
      </c>
      <c r="D13" s="19">
        <f>ROUNDUP((D7/1490),0)</f>
        <v>0</v>
      </c>
      <c r="E13" s="19">
        <f>ROUNDUP((E7/1490),0)</f>
        <v>0</v>
      </c>
      <c r="F13" s="19">
        <f>ROUNDUP((F7/1490),0)</f>
        <v>0</v>
      </c>
      <c r="G13" s="19">
        <f>ROUNDUP((G7/1490),0)</f>
        <v>0</v>
      </c>
      <c r="H13" s="19">
        <f>ROUNDUP((H7/1490),0)</f>
        <v>0</v>
      </c>
      <c r="I13" s="19">
        <f>ROUNDUP((I7/1490),0)</f>
        <v>0</v>
      </c>
      <c r="J13" s="19">
        <f>ROUNDUP((J7/1490),0)</f>
        <v>0</v>
      </c>
      <c r="K13" s="19">
        <f>ROUNDUP((K7/1490),0)</f>
        <v>0</v>
      </c>
      <c r="L13" s="19">
        <f>ROUNDUP((L7/1490),0)</f>
        <v>0</v>
      </c>
      <c r="M13" s="19">
        <f>ROUNDUP((M7/1490),0)</f>
        <v>0</v>
      </c>
      <c r="N13" s="19">
        <f>ROUNDUP((N7/1490),0)</f>
        <v>0</v>
      </c>
      <c r="O13" s="19">
        <f>ROUNDUP((O7/1490),0)</f>
        <v>0</v>
      </c>
      <c r="P13" s="19">
        <f>ROUNDUP((P7/1490),0)</f>
        <v>0</v>
      </c>
      <c r="Q13" s="19">
        <f>ROUNDUP((Q7/1490),0)</f>
        <v>0</v>
      </c>
      <c r="R13" s="19">
        <f>ROUNDUP((R7/1490),0)</f>
        <v>0</v>
      </c>
      <c r="S13" s="19">
        <f>ROUNDUP((S7/1490),0)</f>
        <v>0</v>
      </c>
      <c r="T13" s="19">
        <f>ROUNDUP((T7/1490),0)</f>
        <v>0</v>
      </c>
      <c r="U13" s="19">
        <f>ROUNDUP((U7/1490),0)</f>
        <v>0</v>
      </c>
      <c r="V13" s="19">
        <f>ROUNDUP((V7/1490),0)</f>
        <v>0</v>
      </c>
      <c r="W13" s="19">
        <f>ROUNDUP((W7/1490),0)</f>
        <v>0</v>
      </c>
      <c r="X13" s="19">
        <f>ROUNDUP((X7/1490),0)</f>
        <v>0</v>
      </c>
      <c r="Y13" s="19">
        <f>ROUNDUP((Y7/1490),0)</f>
        <v>0</v>
      </c>
      <c r="Z13" s="19">
        <f>ROUNDUP((Z7/1490),0)</f>
        <v>0</v>
      </c>
      <c r="AA13" s="19">
        <f>ROUNDUP((AA7/1490),0)</f>
        <v>0</v>
      </c>
      <c r="AB13" s="19">
        <f>ROUNDUP((AB7/1490),0)</f>
        <v>0</v>
      </c>
      <c r="AC13" s="19">
        <f>ROUNDUP((AC7/1490),0)</f>
        <v>0</v>
      </c>
      <c r="AD13" s="19">
        <f>ROUNDUP((AD7/1490),0)</f>
        <v>0</v>
      </c>
      <c r="AE13" s="19">
        <f>ROUNDUP((AE7/1490),0)</f>
        <v>0</v>
      </c>
      <c r="AF13" s="19">
        <f>ROUNDUP((AF7/1490),0)</f>
        <v>0</v>
      </c>
      <c r="AG13" s="19">
        <f>ROUNDUP((AG7/1490),0)</f>
        <v>0</v>
      </c>
      <c r="AH13" s="19">
        <f>ROUNDUP((AH7/1490),0)</f>
        <v>0</v>
      </c>
      <c r="AI13" s="19">
        <f>ROUNDUP((AI7/1490),0)</f>
        <v>0</v>
      </c>
      <c r="AJ13" s="19">
        <f>ROUNDUP((AJ7/1490),0)</f>
        <v>0</v>
      </c>
      <c r="AK13" s="19">
        <f>ROUNDUP((AK7/1490),0)</f>
        <v>0</v>
      </c>
      <c r="AL13" s="19">
        <f>ROUNDUP((AL7/1490),0)</f>
        <v>0</v>
      </c>
      <c r="AM13" s="19">
        <f>ROUNDUP((AM7/1490),0)</f>
        <v>0</v>
      </c>
    </row>
    <row r="14" spans="1:39 16351:16351" x14ac:dyDescent="0.2">
      <c r="A14" s="7" t="s">
        <v>148</v>
      </c>
      <c r="B14" s="20">
        <f>ROUNDUP((B8/1490),0)</f>
        <v>0</v>
      </c>
      <c r="C14" s="20">
        <f>ROUNDUP((C8/1490),0)</f>
        <v>21</v>
      </c>
      <c r="D14" s="20">
        <f>ROUNDUP((D8/1490),0)</f>
        <v>27</v>
      </c>
      <c r="E14" s="20">
        <f>ROUNDUP((E8/1490),0)</f>
        <v>17</v>
      </c>
      <c r="F14" s="20">
        <f>ROUNDUP((F8/1490),0)</f>
        <v>31</v>
      </c>
      <c r="G14" s="20">
        <f>ROUNDUP((G8/1490),0)</f>
        <v>24</v>
      </c>
      <c r="H14" s="20">
        <f>ROUNDUP((H8/1490),0)</f>
        <v>24</v>
      </c>
      <c r="I14" s="20">
        <f>ROUNDUP((I8/1490),0)</f>
        <v>24</v>
      </c>
      <c r="J14" s="20">
        <f>ROUNDUP((J8/1490),0)</f>
        <v>11</v>
      </c>
      <c r="K14" s="20">
        <f>ROUNDUP((K8/1490),0)</f>
        <v>27</v>
      </c>
      <c r="L14" s="20">
        <f>ROUNDUP((L8/1490),0)</f>
        <v>27</v>
      </c>
      <c r="M14" s="20">
        <f>ROUNDUP((M8/1490),0)</f>
        <v>27</v>
      </c>
      <c r="N14" s="20">
        <f>ROUNDUP((N8/1490),0)</f>
        <v>27</v>
      </c>
      <c r="O14" s="20">
        <f>ROUNDUP((O8/1490),0)</f>
        <v>27</v>
      </c>
      <c r="P14" s="20">
        <f>ROUNDUP((P8/1490),0)</f>
        <v>27</v>
      </c>
      <c r="Q14" s="20">
        <f>ROUNDUP((Q8/1490),0)</f>
        <v>27</v>
      </c>
      <c r="R14" s="20">
        <f>ROUNDUP((R8/1490),0)</f>
        <v>27</v>
      </c>
      <c r="S14" s="20">
        <f>ROUNDUP((S8/1490),0)</f>
        <v>27</v>
      </c>
      <c r="T14" s="20">
        <f>ROUNDUP((T8/1490),0)</f>
        <v>27</v>
      </c>
      <c r="U14" s="20">
        <f>ROUNDUP((U8/1490),0)</f>
        <v>27</v>
      </c>
      <c r="V14" s="20">
        <f>ROUNDUP((V8/1490),0)</f>
        <v>27</v>
      </c>
      <c r="W14" s="20">
        <f>ROUNDUP((W8/1490),0)</f>
        <v>27</v>
      </c>
      <c r="X14" s="20">
        <f>ROUNDUP((X8/1490),0)</f>
        <v>27</v>
      </c>
      <c r="Y14" s="20">
        <f>ROUNDUP((Y8/1490),0)</f>
        <v>27</v>
      </c>
      <c r="Z14" s="20">
        <f>ROUNDUP((Z8/1490),0)</f>
        <v>27</v>
      </c>
      <c r="AA14" s="20">
        <f>ROUNDUP((AA8/1490),0)</f>
        <v>27</v>
      </c>
      <c r="AB14" s="20">
        <f>ROUNDUP((AB8/1490),0)</f>
        <v>27</v>
      </c>
      <c r="AC14" s="20">
        <f>ROUNDUP((AC8/1490),0)</f>
        <v>27</v>
      </c>
      <c r="AD14" s="20">
        <f>ROUNDUP((AD8/1490),0)</f>
        <v>27</v>
      </c>
      <c r="AE14" s="20">
        <f>ROUNDUP((AE8/1490),0)</f>
        <v>27</v>
      </c>
      <c r="AF14" s="20">
        <f>ROUNDUP((AF8/1490),0)</f>
        <v>27</v>
      </c>
      <c r="AG14" s="20">
        <f>ROUNDUP((AG8/1490),0)</f>
        <v>27</v>
      </c>
      <c r="AH14" s="20">
        <f>ROUNDUP((AH8/1490),0)</f>
        <v>27</v>
      </c>
      <c r="AI14" s="20">
        <f>ROUNDUP((AI8/1490),0)</f>
        <v>27</v>
      </c>
      <c r="AJ14" s="20">
        <f>ROUNDUP((AJ8/1490),0)</f>
        <v>27</v>
      </c>
      <c r="AK14" s="20">
        <f>ROUNDUP((AK8/1490),0)</f>
        <v>27</v>
      </c>
      <c r="AL14" s="20">
        <f>ROUNDUP((AL8/1490),0)</f>
        <v>27</v>
      </c>
      <c r="AM14" s="20">
        <f>ROUNDUP((AM8/1490),0)</f>
        <v>27</v>
      </c>
    </row>
    <row r="15" spans="1:39 16351:16351" x14ac:dyDescent="0.2">
      <c r="A15" s="7" t="s">
        <v>149</v>
      </c>
      <c r="B15" s="18">
        <f>ROUNDDOWN((B9/1490),0)</f>
        <v>0</v>
      </c>
      <c r="C15" s="19">
        <f t="shared" ref="C15:AM16" si="2">ROUNDDOWN((C9/1490),0)</f>
        <v>8</v>
      </c>
      <c r="D15" s="19">
        <f t="shared" si="2"/>
        <v>5</v>
      </c>
      <c r="E15" s="19">
        <f t="shared" si="2"/>
        <v>11</v>
      </c>
      <c r="F15" s="19">
        <f t="shared" si="2"/>
        <v>0</v>
      </c>
      <c r="G15" s="19">
        <f t="shared" si="2"/>
        <v>0</v>
      </c>
      <c r="H15" s="19">
        <f t="shared" si="2"/>
        <v>0</v>
      </c>
      <c r="I15" s="19">
        <f t="shared" si="2"/>
        <v>0</v>
      </c>
      <c r="J15" s="19">
        <f t="shared" si="2"/>
        <v>0</v>
      </c>
      <c r="K15" s="19">
        <f t="shared" si="2"/>
        <v>0</v>
      </c>
      <c r="L15" s="19">
        <f t="shared" si="2"/>
        <v>0</v>
      </c>
      <c r="M15" s="19">
        <f t="shared" si="2"/>
        <v>0</v>
      </c>
      <c r="N15" s="19">
        <f t="shared" si="2"/>
        <v>0</v>
      </c>
      <c r="O15" s="19">
        <f t="shared" si="2"/>
        <v>0</v>
      </c>
      <c r="P15" s="19">
        <f t="shared" si="2"/>
        <v>0</v>
      </c>
      <c r="Q15" s="19">
        <f t="shared" si="2"/>
        <v>0</v>
      </c>
      <c r="R15" s="19">
        <f t="shared" si="2"/>
        <v>0</v>
      </c>
      <c r="S15" s="19">
        <f t="shared" si="2"/>
        <v>0</v>
      </c>
      <c r="T15" s="19">
        <f t="shared" si="2"/>
        <v>0</v>
      </c>
      <c r="U15" s="19">
        <f t="shared" si="2"/>
        <v>0</v>
      </c>
      <c r="V15" s="19">
        <f t="shared" si="2"/>
        <v>0</v>
      </c>
      <c r="W15" s="19">
        <f t="shared" si="2"/>
        <v>0</v>
      </c>
      <c r="X15" s="19">
        <f t="shared" si="2"/>
        <v>0</v>
      </c>
      <c r="Y15" s="19">
        <f t="shared" si="2"/>
        <v>0</v>
      </c>
      <c r="Z15" s="19">
        <f t="shared" si="2"/>
        <v>0</v>
      </c>
      <c r="AA15" s="19">
        <f t="shared" si="2"/>
        <v>0</v>
      </c>
      <c r="AB15" s="19">
        <f t="shared" si="2"/>
        <v>0</v>
      </c>
      <c r="AC15" s="19">
        <f t="shared" si="2"/>
        <v>0</v>
      </c>
      <c r="AD15" s="19">
        <f t="shared" si="2"/>
        <v>0</v>
      </c>
      <c r="AE15" s="19">
        <f t="shared" si="2"/>
        <v>0</v>
      </c>
      <c r="AF15" s="19">
        <f t="shared" si="2"/>
        <v>0</v>
      </c>
      <c r="AG15" s="19">
        <f t="shared" si="2"/>
        <v>0</v>
      </c>
      <c r="AH15" s="19">
        <f t="shared" si="2"/>
        <v>0</v>
      </c>
      <c r="AI15" s="19">
        <f t="shared" si="2"/>
        <v>0</v>
      </c>
      <c r="AJ15" s="19">
        <f t="shared" si="2"/>
        <v>0</v>
      </c>
      <c r="AK15" s="19">
        <f t="shared" si="2"/>
        <v>0</v>
      </c>
      <c r="AL15" s="19">
        <f t="shared" si="2"/>
        <v>0</v>
      </c>
      <c r="AM15" s="19">
        <f t="shared" si="2"/>
        <v>0</v>
      </c>
    </row>
    <row r="16" spans="1:39 16351:16351" x14ac:dyDescent="0.2">
      <c r="A16" s="7" t="s">
        <v>150</v>
      </c>
      <c r="B16" s="20">
        <f>ROUNDDOWN((B10/1490),0)</f>
        <v>0</v>
      </c>
      <c r="C16" s="20">
        <f t="shared" si="2"/>
        <v>0</v>
      </c>
      <c r="D16" s="20">
        <f t="shared" si="2"/>
        <v>0</v>
      </c>
      <c r="E16" s="20">
        <f t="shared" si="2"/>
        <v>0</v>
      </c>
      <c r="F16" s="20">
        <f t="shared" si="2"/>
        <v>6</v>
      </c>
      <c r="G16" s="20">
        <f t="shared" si="2"/>
        <v>6</v>
      </c>
      <c r="H16" s="20">
        <f t="shared" si="2"/>
        <v>6</v>
      </c>
      <c r="I16" s="20">
        <f t="shared" si="2"/>
        <v>6</v>
      </c>
      <c r="J16" s="20">
        <f t="shared" si="2"/>
        <v>6</v>
      </c>
      <c r="K16" s="20">
        <f t="shared" si="2"/>
        <v>26</v>
      </c>
      <c r="L16" s="20">
        <f t="shared" si="2"/>
        <v>26</v>
      </c>
      <c r="M16" s="20">
        <f t="shared" si="2"/>
        <v>26</v>
      </c>
      <c r="N16" s="20">
        <f t="shared" si="2"/>
        <v>26</v>
      </c>
      <c r="O16" s="20">
        <f t="shared" si="2"/>
        <v>26</v>
      </c>
      <c r="P16" s="20">
        <f t="shared" si="2"/>
        <v>26</v>
      </c>
      <c r="Q16" s="20">
        <f t="shared" si="2"/>
        <v>26</v>
      </c>
      <c r="R16" s="20">
        <f t="shared" si="2"/>
        <v>26</v>
      </c>
      <c r="S16" s="20">
        <f t="shared" si="2"/>
        <v>26</v>
      </c>
      <c r="T16" s="20">
        <f t="shared" si="2"/>
        <v>26</v>
      </c>
      <c r="U16" s="20">
        <f t="shared" si="2"/>
        <v>26</v>
      </c>
      <c r="V16" s="20">
        <f t="shared" si="2"/>
        <v>26</v>
      </c>
      <c r="W16" s="20">
        <f t="shared" si="2"/>
        <v>26</v>
      </c>
      <c r="X16" s="20">
        <f t="shared" si="2"/>
        <v>26</v>
      </c>
      <c r="Y16" s="20">
        <f t="shared" si="2"/>
        <v>26</v>
      </c>
      <c r="Z16" s="20">
        <f t="shared" si="2"/>
        <v>26</v>
      </c>
      <c r="AA16" s="20">
        <f t="shared" si="2"/>
        <v>26</v>
      </c>
      <c r="AB16" s="20">
        <f t="shared" si="2"/>
        <v>26</v>
      </c>
      <c r="AC16" s="20">
        <f t="shared" si="2"/>
        <v>26</v>
      </c>
      <c r="AD16" s="20">
        <f t="shared" si="2"/>
        <v>26</v>
      </c>
      <c r="AE16" s="20">
        <f t="shared" si="2"/>
        <v>26</v>
      </c>
      <c r="AF16" s="20">
        <f t="shared" si="2"/>
        <v>26</v>
      </c>
      <c r="AG16" s="20">
        <f t="shared" si="2"/>
        <v>26</v>
      </c>
      <c r="AH16" s="20">
        <f t="shared" si="2"/>
        <v>26</v>
      </c>
      <c r="AI16" s="20">
        <f t="shared" si="2"/>
        <v>26</v>
      </c>
      <c r="AJ16" s="20">
        <f t="shared" si="2"/>
        <v>26</v>
      </c>
      <c r="AK16" s="20">
        <f t="shared" si="2"/>
        <v>26</v>
      </c>
      <c r="AL16" s="20">
        <f t="shared" si="2"/>
        <v>26</v>
      </c>
      <c r="AM16" s="20">
        <f t="shared" si="2"/>
        <v>26</v>
      </c>
    </row>
    <row r="17" spans="1:39" x14ac:dyDescent="0.2">
      <c r="A17" s="7" t="s">
        <v>151</v>
      </c>
      <c r="B17" s="18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</row>
    <row r="18" spans="1:39" x14ac:dyDescent="0.2">
      <c r="A18" s="7" t="s">
        <v>152</v>
      </c>
      <c r="B18">
        <f t="shared" ref="B18:AM18" si="3">B19*20</f>
        <v>0</v>
      </c>
      <c r="C18">
        <f t="shared" si="3"/>
        <v>0</v>
      </c>
      <c r="D18">
        <f t="shared" si="3"/>
        <v>0</v>
      </c>
      <c r="E18">
        <f t="shared" si="3"/>
        <v>0</v>
      </c>
      <c r="F18">
        <f t="shared" si="3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>
        <f t="shared" si="3"/>
        <v>0</v>
      </c>
      <c r="S18">
        <f t="shared" si="3"/>
        <v>0</v>
      </c>
      <c r="T18">
        <f t="shared" si="3"/>
        <v>0</v>
      </c>
      <c r="U18">
        <f t="shared" si="3"/>
        <v>0</v>
      </c>
      <c r="V18">
        <f t="shared" si="3"/>
        <v>0</v>
      </c>
      <c r="W18">
        <f t="shared" si="3"/>
        <v>0</v>
      </c>
      <c r="X18">
        <f t="shared" si="3"/>
        <v>0</v>
      </c>
      <c r="Y18">
        <f t="shared" si="3"/>
        <v>0</v>
      </c>
      <c r="Z18">
        <f t="shared" si="3"/>
        <v>0</v>
      </c>
      <c r="AA18">
        <f t="shared" si="3"/>
        <v>0</v>
      </c>
      <c r="AB18">
        <f t="shared" si="3"/>
        <v>0</v>
      </c>
      <c r="AC18">
        <f t="shared" si="3"/>
        <v>0</v>
      </c>
      <c r="AD18">
        <f t="shared" si="3"/>
        <v>0</v>
      </c>
      <c r="AE18">
        <f t="shared" si="3"/>
        <v>0</v>
      </c>
      <c r="AF18">
        <f t="shared" si="3"/>
        <v>0</v>
      </c>
      <c r="AG18">
        <f t="shared" si="3"/>
        <v>0</v>
      </c>
      <c r="AH18">
        <f t="shared" si="3"/>
        <v>0</v>
      </c>
      <c r="AI18">
        <f t="shared" si="3"/>
        <v>0</v>
      </c>
      <c r="AJ18">
        <f t="shared" si="3"/>
        <v>0</v>
      </c>
      <c r="AK18">
        <f t="shared" si="3"/>
        <v>0</v>
      </c>
      <c r="AL18">
        <f t="shared" si="3"/>
        <v>0</v>
      </c>
      <c r="AM18">
        <f t="shared" si="3"/>
        <v>0</v>
      </c>
    </row>
    <row r="19" spans="1:39" x14ac:dyDescent="0.2">
      <c r="A19" s="21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s="7" t="s">
        <v>154</v>
      </c>
      <c r="B20" s="17">
        <f>B12-B13-B14+B15+B16+B17+B18</f>
        <v>112</v>
      </c>
      <c r="C20" s="17">
        <f t="shared" ref="C20:AM20" si="4">C12-C13-C14+C15+C16+C17+C18</f>
        <v>99</v>
      </c>
      <c r="D20" s="17">
        <f t="shared" si="4"/>
        <v>77</v>
      </c>
      <c r="E20" s="17">
        <f t="shared" si="4"/>
        <v>71</v>
      </c>
      <c r="F20" s="17">
        <f>F12-F13-F14+F15+F16+F17+F18</f>
        <v>46</v>
      </c>
      <c r="G20" s="17">
        <f t="shared" si="4"/>
        <v>28</v>
      </c>
      <c r="H20" s="17">
        <f t="shared" si="4"/>
        <v>10</v>
      </c>
      <c r="I20" s="17">
        <f t="shared" si="4"/>
        <v>-8</v>
      </c>
      <c r="J20" s="17">
        <f t="shared" si="4"/>
        <v>-13</v>
      </c>
      <c r="K20" s="17">
        <f t="shared" si="4"/>
        <v>-14</v>
      </c>
      <c r="L20" s="17">
        <f t="shared" si="4"/>
        <v>-15</v>
      </c>
      <c r="M20" s="17">
        <f t="shared" si="4"/>
        <v>-16</v>
      </c>
      <c r="N20" s="17">
        <f t="shared" si="4"/>
        <v>-17</v>
      </c>
      <c r="O20" s="17">
        <f t="shared" si="4"/>
        <v>-18</v>
      </c>
      <c r="P20" s="17">
        <f t="shared" si="4"/>
        <v>-19</v>
      </c>
      <c r="Q20" s="17">
        <f t="shared" si="4"/>
        <v>-20</v>
      </c>
      <c r="R20" s="17">
        <f t="shared" si="4"/>
        <v>-21</v>
      </c>
      <c r="S20" s="17">
        <f t="shared" si="4"/>
        <v>-22</v>
      </c>
      <c r="T20" s="17">
        <f t="shared" si="4"/>
        <v>-23</v>
      </c>
      <c r="U20" s="17">
        <f t="shared" si="4"/>
        <v>-24</v>
      </c>
      <c r="V20" s="17">
        <f t="shared" si="4"/>
        <v>-25</v>
      </c>
      <c r="W20" s="17">
        <f t="shared" si="4"/>
        <v>-26</v>
      </c>
      <c r="X20" s="17">
        <f t="shared" si="4"/>
        <v>-27</v>
      </c>
      <c r="Y20" s="17">
        <f t="shared" si="4"/>
        <v>-28</v>
      </c>
      <c r="Z20" s="17">
        <f t="shared" si="4"/>
        <v>-29</v>
      </c>
      <c r="AA20" s="17">
        <f t="shared" si="4"/>
        <v>-30</v>
      </c>
      <c r="AB20" s="17">
        <f t="shared" si="4"/>
        <v>-31</v>
      </c>
      <c r="AC20" s="17">
        <f t="shared" si="4"/>
        <v>-32</v>
      </c>
      <c r="AD20" s="17">
        <f t="shared" si="4"/>
        <v>-33</v>
      </c>
      <c r="AE20" s="17">
        <f t="shared" si="4"/>
        <v>-34</v>
      </c>
      <c r="AF20" s="17">
        <f t="shared" si="4"/>
        <v>-35</v>
      </c>
      <c r="AG20" s="17">
        <f t="shared" si="4"/>
        <v>-36</v>
      </c>
      <c r="AH20" s="17">
        <f t="shared" si="4"/>
        <v>-37</v>
      </c>
      <c r="AI20" s="17">
        <f t="shared" si="4"/>
        <v>-38</v>
      </c>
      <c r="AJ20" s="17">
        <f t="shared" si="4"/>
        <v>-39</v>
      </c>
      <c r="AK20" s="17">
        <f t="shared" si="4"/>
        <v>-40</v>
      </c>
      <c r="AL20" s="17">
        <f t="shared" si="4"/>
        <v>-41</v>
      </c>
      <c r="AM20" s="17">
        <f t="shared" si="4"/>
        <v>-42</v>
      </c>
    </row>
    <row r="21" spans="1:39" x14ac:dyDescent="0.2">
      <c r="A21" s="7" t="s">
        <v>155</v>
      </c>
      <c r="B21" s="17">
        <f t="shared" ref="B21:AM21" si="5">B20/20</f>
        <v>5.6</v>
      </c>
      <c r="C21" s="17">
        <f t="shared" si="5"/>
        <v>4.95</v>
      </c>
      <c r="D21" s="17">
        <f t="shared" si="5"/>
        <v>3.85</v>
      </c>
      <c r="E21" s="17">
        <f t="shared" si="5"/>
        <v>3.55</v>
      </c>
      <c r="F21" s="17">
        <f t="shared" si="5"/>
        <v>2.2999999999999998</v>
      </c>
      <c r="G21" s="17">
        <f t="shared" si="5"/>
        <v>1.4</v>
      </c>
      <c r="H21" s="17">
        <f t="shared" si="5"/>
        <v>0.5</v>
      </c>
      <c r="I21" s="17">
        <f t="shared" si="5"/>
        <v>-0.4</v>
      </c>
      <c r="J21" s="17">
        <f t="shared" si="5"/>
        <v>-0.65</v>
      </c>
      <c r="K21" s="17">
        <f t="shared" si="5"/>
        <v>-0.7</v>
      </c>
      <c r="L21" s="17">
        <f t="shared" si="5"/>
        <v>-0.75</v>
      </c>
      <c r="M21" s="17">
        <f t="shared" si="5"/>
        <v>-0.8</v>
      </c>
      <c r="N21" s="17">
        <f t="shared" si="5"/>
        <v>-0.85</v>
      </c>
      <c r="O21" s="17">
        <f t="shared" si="5"/>
        <v>-0.9</v>
      </c>
      <c r="P21" s="17">
        <f t="shared" si="5"/>
        <v>-0.95</v>
      </c>
      <c r="Q21" s="17">
        <f t="shared" si="5"/>
        <v>-1</v>
      </c>
      <c r="R21" s="17">
        <f t="shared" si="5"/>
        <v>-1.05</v>
      </c>
      <c r="S21" s="17">
        <f t="shared" si="5"/>
        <v>-1.1000000000000001</v>
      </c>
      <c r="T21" s="17">
        <f t="shared" si="5"/>
        <v>-1.1499999999999999</v>
      </c>
      <c r="U21" s="17">
        <f t="shared" si="5"/>
        <v>-1.2</v>
      </c>
      <c r="V21" s="17">
        <f t="shared" si="5"/>
        <v>-1.25</v>
      </c>
      <c r="W21" s="17">
        <f t="shared" si="5"/>
        <v>-1.3</v>
      </c>
      <c r="X21" s="17">
        <f t="shared" si="5"/>
        <v>-1.35</v>
      </c>
      <c r="Y21" s="17">
        <f t="shared" si="5"/>
        <v>-1.4</v>
      </c>
      <c r="Z21" s="17">
        <f t="shared" si="5"/>
        <v>-1.45</v>
      </c>
      <c r="AA21" s="17">
        <f t="shared" si="5"/>
        <v>-1.5</v>
      </c>
      <c r="AB21" s="17">
        <f t="shared" si="5"/>
        <v>-1.55</v>
      </c>
      <c r="AC21" s="17">
        <f t="shared" si="5"/>
        <v>-1.6</v>
      </c>
      <c r="AD21" s="17">
        <f t="shared" si="5"/>
        <v>-1.65</v>
      </c>
      <c r="AE21" s="17">
        <f t="shared" si="5"/>
        <v>-1.7</v>
      </c>
      <c r="AF21" s="17">
        <f t="shared" si="5"/>
        <v>-1.75</v>
      </c>
      <c r="AG21" s="17">
        <f t="shared" si="5"/>
        <v>-1.8</v>
      </c>
      <c r="AH21" s="17">
        <f t="shared" si="5"/>
        <v>-1.85</v>
      </c>
      <c r="AI21" s="17">
        <f t="shared" si="5"/>
        <v>-1.9</v>
      </c>
      <c r="AJ21" s="17">
        <f t="shared" si="5"/>
        <v>-1.95</v>
      </c>
      <c r="AK21" s="17">
        <f t="shared" si="5"/>
        <v>-2</v>
      </c>
      <c r="AL21" s="17">
        <f t="shared" si="5"/>
        <v>-2.0499999999999998</v>
      </c>
      <c r="AM21" s="17">
        <f t="shared" si="5"/>
        <v>-2.1</v>
      </c>
    </row>
    <row r="22" spans="1:39" x14ac:dyDescent="0.2">
      <c r="A22" s="7" t="s">
        <v>156</v>
      </c>
      <c r="B22" s="11">
        <v>417200</v>
      </c>
      <c r="C22" s="11">
        <v>417200</v>
      </c>
      <c r="D22" s="11">
        <v>417200</v>
      </c>
      <c r="E22" s="11">
        <v>417200</v>
      </c>
      <c r="F22" s="11">
        <v>417200</v>
      </c>
      <c r="G22" s="11">
        <v>417200</v>
      </c>
      <c r="H22" s="11">
        <v>417200</v>
      </c>
      <c r="I22" s="11">
        <v>417200</v>
      </c>
      <c r="J22" s="11">
        <v>417200</v>
      </c>
      <c r="K22" s="11">
        <v>417200</v>
      </c>
      <c r="L22" s="11">
        <v>417200</v>
      </c>
      <c r="M22" s="11">
        <v>417200</v>
      </c>
      <c r="N22" s="11">
        <v>417200</v>
      </c>
      <c r="O22" s="11">
        <v>417200</v>
      </c>
      <c r="P22" s="11">
        <v>417200</v>
      </c>
      <c r="Q22" s="11">
        <v>417200</v>
      </c>
      <c r="R22" s="11">
        <v>417200</v>
      </c>
      <c r="S22" s="11">
        <v>417200</v>
      </c>
      <c r="T22" s="11">
        <v>417200</v>
      </c>
      <c r="U22" s="11">
        <v>417200</v>
      </c>
      <c r="V22" s="11">
        <v>417200</v>
      </c>
      <c r="W22" s="11">
        <v>417200</v>
      </c>
      <c r="X22" s="11">
        <v>417200</v>
      </c>
      <c r="Y22" s="11">
        <v>417200</v>
      </c>
      <c r="Z22" s="11">
        <v>417200</v>
      </c>
      <c r="AA22" s="11">
        <v>417200</v>
      </c>
      <c r="AB22" s="11">
        <v>417200</v>
      </c>
      <c r="AC22" s="11">
        <v>417200</v>
      </c>
      <c r="AD22" s="11">
        <v>417200</v>
      </c>
      <c r="AE22" s="11">
        <v>417200</v>
      </c>
      <c r="AF22" s="11">
        <v>417200</v>
      </c>
      <c r="AG22" s="11">
        <v>417200</v>
      </c>
      <c r="AH22" s="11">
        <v>417200</v>
      </c>
      <c r="AI22" s="11">
        <v>417200</v>
      </c>
      <c r="AJ22" s="11">
        <v>417200</v>
      </c>
      <c r="AK22" s="11">
        <v>417200</v>
      </c>
      <c r="AL22" s="11">
        <v>417200</v>
      </c>
      <c r="AM22" s="11">
        <v>417200</v>
      </c>
    </row>
    <row r="23" spans="1:39" x14ac:dyDescent="0.2">
      <c r="A23" s="7" t="s">
        <v>157</v>
      </c>
      <c r="B23" s="11">
        <f t="shared" ref="B23:AM23" si="6">B19*29800</f>
        <v>0</v>
      </c>
      <c r="C23" s="11">
        <f t="shared" si="6"/>
        <v>0</v>
      </c>
      <c r="D23" s="11">
        <f t="shared" si="6"/>
        <v>0</v>
      </c>
      <c r="E23" s="11">
        <f t="shared" si="6"/>
        <v>0</v>
      </c>
      <c r="F23" s="11">
        <f t="shared" si="6"/>
        <v>0</v>
      </c>
      <c r="G23" s="11">
        <f t="shared" si="6"/>
        <v>0</v>
      </c>
      <c r="H23" s="11">
        <f t="shared" si="6"/>
        <v>0</v>
      </c>
      <c r="I23" s="11">
        <f t="shared" si="6"/>
        <v>0</v>
      </c>
      <c r="J23" s="11">
        <f t="shared" si="6"/>
        <v>0</v>
      </c>
      <c r="K23" s="11">
        <f t="shared" si="6"/>
        <v>0</v>
      </c>
      <c r="L23" s="11">
        <f t="shared" si="6"/>
        <v>0</v>
      </c>
      <c r="M23" s="11">
        <f t="shared" si="6"/>
        <v>0</v>
      </c>
      <c r="N23" s="11">
        <f t="shared" si="6"/>
        <v>0</v>
      </c>
      <c r="O23" s="11">
        <f t="shared" si="6"/>
        <v>0</v>
      </c>
      <c r="P23" s="11">
        <f t="shared" si="6"/>
        <v>0</v>
      </c>
      <c r="Q23" s="11">
        <f t="shared" si="6"/>
        <v>0</v>
      </c>
      <c r="R23" s="11">
        <f t="shared" si="6"/>
        <v>0</v>
      </c>
      <c r="S23" s="11">
        <f t="shared" si="6"/>
        <v>0</v>
      </c>
      <c r="T23" s="11">
        <f t="shared" si="6"/>
        <v>0</v>
      </c>
      <c r="U23" s="11">
        <f t="shared" si="6"/>
        <v>0</v>
      </c>
      <c r="V23" s="11">
        <f t="shared" si="6"/>
        <v>0</v>
      </c>
      <c r="W23" s="11">
        <f t="shared" si="6"/>
        <v>0</v>
      </c>
      <c r="X23" s="11">
        <f t="shared" si="6"/>
        <v>0</v>
      </c>
      <c r="Y23" s="11">
        <f t="shared" si="6"/>
        <v>0</v>
      </c>
      <c r="Z23" s="11">
        <f t="shared" si="6"/>
        <v>0</v>
      </c>
      <c r="AA23" s="11">
        <f t="shared" si="6"/>
        <v>0</v>
      </c>
      <c r="AB23" s="11">
        <f t="shared" si="6"/>
        <v>0</v>
      </c>
      <c r="AC23" s="11">
        <f t="shared" si="6"/>
        <v>0</v>
      </c>
      <c r="AD23" s="11">
        <f t="shared" si="6"/>
        <v>0</v>
      </c>
      <c r="AE23" s="11">
        <f t="shared" si="6"/>
        <v>0</v>
      </c>
      <c r="AF23" s="11">
        <f t="shared" si="6"/>
        <v>0</v>
      </c>
      <c r="AG23" s="11">
        <f t="shared" si="6"/>
        <v>0</v>
      </c>
      <c r="AH23" s="11">
        <f t="shared" si="6"/>
        <v>0</v>
      </c>
      <c r="AI23" s="11">
        <f t="shared" si="6"/>
        <v>0</v>
      </c>
      <c r="AJ23" s="11">
        <f t="shared" si="6"/>
        <v>0</v>
      </c>
      <c r="AK23" s="11">
        <f t="shared" si="6"/>
        <v>0</v>
      </c>
      <c r="AL23" s="11">
        <f t="shared" si="6"/>
        <v>0</v>
      </c>
      <c r="AM23" s="11">
        <f t="shared" si="6"/>
        <v>0</v>
      </c>
    </row>
    <row r="24" spans="1:39" x14ac:dyDescent="0.2">
      <c r="A24" s="7" t="s">
        <v>158</v>
      </c>
      <c r="B24" s="11">
        <f>B22+B23</f>
        <v>417200</v>
      </c>
      <c r="C24" s="11">
        <f t="shared" ref="C24:AM24" si="7">C22+C23</f>
        <v>417200</v>
      </c>
      <c r="D24" s="11">
        <f t="shared" si="7"/>
        <v>417200</v>
      </c>
      <c r="E24" s="11">
        <f t="shared" si="7"/>
        <v>417200</v>
      </c>
      <c r="F24" s="11">
        <f>F22+F23</f>
        <v>417200</v>
      </c>
      <c r="G24" s="11">
        <f t="shared" si="7"/>
        <v>417200</v>
      </c>
      <c r="H24" s="11">
        <f t="shared" si="7"/>
        <v>417200</v>
      </c>
      <c r="I24" s="11">
        <f t="shared" si="7"/>
        <v>417200</v>
      </c>
      <c r="J24" s="11">
        <f t="shared" si="7"/>
        <v>417200</v>
      </c>
      <c r="K24" s="11">
        <f t="shared" si="7"/>
        <v>417200</v>
      </c>
      <c r="L24" s="11">
        <f t="shared" si="7"/>
        <v>417200</v>
      </c>
      <c r="M24" s="11">
        <f t="shared" si="7"/>
        <v>417200</v>
      </c>
      <c r="N24" s="11">
        <f t="shared" si="7"/>
        <v>417200</v>
      </c>
      <c r="O24" s="11">
        <f t="shared" si="7"/>
        <v>417200</v>
      </c>
      <c r="P24" s="11">
        <f t="shared" si="7"/>
        <v>417200</v>
      </c>
      <c r="Q24" s="11">
        <f t="shared" si="7"/>
        <v>417200</v>
      </c>
      <c r="R24" s="11">
        <f t="shared" si="7"/>
        <v>417200</v>
      </c>
      <c r="S24" s="11">
        <f t="shared" si="7"/>
        <v>417200</v>
      </c>
      <c r="T24" s="11">
        <f t="shared" si="7"/>
        <v>417200</v>
      </c>
      <c r="U24" s="11">
        <f t="shared" si="7"/>
        <v>417200</v>
      </c>
      <c r="V24" s="11">
        <f t="shared" si="7"/>
        <v>417200</v>
      </c>
      <c r="W24" s="11">
        <f t="shared" si="7"/>
        <v>417200</v>
      </c>
      <c r="X24" s="11">
        <f t="shared" si="7"/>
        <v>417200</v>
      </c>
      <c r="Y24" s="11">
        <f t="shared" si="7"/>
        <v>417200</v>
      </c>
      <c r="Z24" s="11">
        <f t="shared" si="7"/>
        <v>417200</v>
      </c>
      <c r="AA24" s="11">
        <f t="shared" si="7"/>
        <v>417200</v>
      </c>
      <c r="AB24" s="11">
        <f t="shared" si="7"/>
        <v>417200</v>
      </c>
      <c r="AC24" s="11">
        <f t="shared" si="7"/>
        <v>417200</v>
      </c>
      <c r="AD24" s="11">
        <f t="shared" si="7"/>
        <v>417200</v>
      </c>
      <c r="AE24" s="11">
        <f t="shared" si="7"/>
        <v>417200</v>
      </c>
      <c r="AF24" s="11">
        <f t="shared" si="7"/>
        <v>417200</v>
      </c>
      <c r="AG24" s="11">
        <f t="shared" si="7"/>
        <v>417200</v>
      </c>
      <c r="AH24" s="11">
        <f t="shared" si="7"/>
        <v>417200</v>
      </c>
      <c r="AI24" s="11">
        <f t="shared" si="7"/>
        <v>417200</v>
      </c>
      <c r="AJ24" s="11">
        <f t="shared" si="7"/>
        <v>417200</v>
      </c>
      <c r="AK24" s="11">
        <f t="shared" si="7"/>
        <v>417200</v>
      </c>
      <c r="AL24" s="11">
        <f t="shared" si="7"/>
        <v>417200</v>
      </c>
      <c r="AM24" s="11">
        <f t="shared" si="7"/>
        <v>417200</v>
      </c>
    </row>
    <row r="25" spans="1:39" ht="15.75" customHeight="1" x14ac:dyDescent="0.2">
      <c r="A25" s="7" t="s">
        <v>159</v>
      </c>
      <c r="B25" s="22" t="e">
        <f t="shared" ref="B25:AM25" si="8">B6/B24</f>
        <v>#REF!</v>
      </c>
      <c r="C25" s="22" t="e">
        <f t="shared" si="8"/>
        <v>#REF!</v>
      </c>
      <c r="D25" s="22" t="e">
        <f t="shared" si="8"/>
        <v>#REF!</v>
      </c>
      <c r="E25" s="22" t="e">
        <f t="shared" si="8"/>
        <v>#REF!</v>
      </c>
      <c r="F25" s="22" t="e">
        <f t="shared" si="8"/>
        <v>#REF!</v>
      </c>
      <c r="G25" s="22" t="e">
        <f t="shared" si="8"/>
        <v>#REF!</v>
      </c>
      <c r="H25" s="22" t="e">
        <f t="shared" si="8"/>
        <v>#REF!</v>
      </c>
      <c r="I25" s="22" t="e">
        <f t="shared" si="8"/>
        <v>#REF!</v>
      </c>
      <c r="J25" s="22" t="e">
        <f t="shared" si="8"/>
        <v>#REF!</v>
      </c>
      <c r="K25" s="22" t="e">
        <f t="shared" si="8"/>
        <v>#REF!</v>
      </c>
      <c r="L25" s="22" t="e">
        <f t="shared" si="8"/>
        <v>#REF!</v>
      </c>
      <c r="M25" s="22" t="e">
        <f t="shared" si="8"/>
        <v>#REF!</v>
      </c>
      <c r="N25" s="22" t="e">
        <f t="shared" si="8"/>
        <v>#REF!</v>
      </c>
      <c r="O25" s="22" t="e">
        <f t="shared" si="8"/>
        <v>#REF!</v>
      </c>
      <c r="P25" s="22" t="e">
        <f t="shared" si="8"/>
        <v>#REF!</v>
      </c>
      <c r="Q25" s="22" t="e">
        <f t="shared" si="8"/>
        <v>#REF!</v>
      </c>
      <c r="R25" s="22" t="e">
        <f t="shared" si="8"/>
        <v>#REF!</v>
      </c>
      <c r="S25" s="22" t="e">
        <f t="shared" si="8"/>
        <v>#REF!</v>
      </c>
      <c r="T25" s="22" t="e">
        <f t="shared" si="8"/>
        <v>#REF!</v>
      </c>
      <c r="U25" s="22" t="e">
        <f t="shared" si="8"/>
        <v>#REF!</v>
      </c>
      <c r="V25" s="22" t="e">
        <f t="shared" si="8"/>
        <v>#REF!</v>
      </c>
      <c r="W25" s="22" t="e">
        <f t="shared" si="8"/>
        <v>#REF!</v>
      </c>
      <c r="X25" s="22" t="e">
        <f t="shared" si="8"/>
        <v>#REF!</v>
      </c>
      <c r="Y25" s="22" t="e">
        <f t="shared" si="8"/>
        <v>#REF!</v>
      </c>
      <c r="Z25" s="22" t="e">
        <f t="shared" si="8"/>
        <v>#REF!</v>
      </c>
      <c r="AA25" s="22" t="e">
        <f t="shared" si="8"/>
        <v>#REF!</v>
      </c>
      <c r="AB25" s="22" t="e">
        <f t="shared" si="8"/>
        <v>#REF!</v>
      </c>
      <c r="AC25" s="22" t="e">
        <f t="shared" si="8"/>
        <v>#REF!</v>
      </c>
      <c r="AD25" s="22" t="e">
        <f t="shared" si="8"/>
        <v>#REF!</v>
      </c>
      <c r="AE25" s="22" t="e">
        <f t="shared" si="8"/>
        <v>#REF!</v>
      </c>
      <c r="AF25" s="22" t="e">
        <f t="shared" si="8"/>
        <v>#REF!</v>
      </c>
      <c r="AG25" s="22" t="e">
        <f t="shared" si="8"/>
        <v>#REF!</v>
      </c>
      <c r="AH25" s="22" t="e">
        <f t="shared" si="8"/>
        <v>#REF!</v>
      </c>
      <c r="AI25" s="22" t="e">
        <f t="shared" si="8"/>
        <v>#REF!</v>
      </c>
      <c r="AJ25" s="22" t="e">
        <f t="shared" si="8"/>
        <v>#REF!</v>
      </c>
      <c r="AK25" s="22" t="e">
        <f t="shared" si="8"/>
        <v>#REF!</v>
      </c>
      <c r="AL25" s="22" t="e">
        <f t="shared" si="8"/>
        <v>#REF!</v>
      </c>
      <c r="AM25" s="22" t="e">
        <f t="shared" si="8"/>
        <v>#REF!</v>
      </c>
    </row>
    <row r="29" spans="1:39" x14ac:dyDescent="0.2">
      <c r="A29" s="2" t="s">
        <v>128</v>
      </c>
      <c r="B29" s="3"/>
      <c r="C29" s="1" t="s">
        <v>160</v>
      </c>
    </row>
    <row r="30" spans="1:39" x14ac:dyDescent="0.2">
      <c r="A30" s="4" t="s">
        <v>130</v>
      </c>
      <c r="B30" s="25">
        <v>21</v>
      </c>
      <c r="C30" t="s">
        <v>131</v>
      </c>
    </row>
    <row r="31" spans="1:39" x14ac:dyDescent="0.2">
      <c r="A31" s="5" t="s">
        <v>132</v>
      </c>
      <c r="B31" s="6" t="e">
        <f>SUMIF(#REF!,$C$29,#REF!)</f>
        <v>#REF!</v>
      </c>
      <c r="C31" t="s">
        <v>133</v>
      </c>
      <c r="K31" t="s">
        <v>134</v>
      </c>
      <c r="L31" t="s">
        <v>134</v>
      </c>
      <c r="M31" t="s">
        <v>134</v>
      </c>
      <c r="N31" t="s">
        <v>135</v>
      </c>
      <c r="O31" t="s">
        <v>135</v>
      </c>
      <c r="P31" t="s">
        <v>135</v>
      </c>
      <c r="Q31" t="s">
        <v>136</v>
      </c>
      <c r="R31" t="s">
        <v>136</v>
      </c>
      <c r="S31" t="s">
        <v>136</v>
      </c>
      <c r="T31" t="s">
        <v>137</v>
      </c>
      <c r="U31" t="s">
        <v>137</v>
      </c>
      <c r="V31" t="s">
        <v>137</v>
      </c>
    </row>
    <row r="32" spans="1:39" s="9" customFormat="1" x14ac:dyDescent="0.2">
      <c r="A32" s="7" t="s">
        <v>138</v>
      </c>
      <c r="B32" s="8" t="str">
        <f t="shared" ref="B32:AM32" si="9">TEXT(B33,"MMM")&amp;"-"&amp;TEXT(B33,"yyyy")</f>
        <v>Apr-2023</v>
      </c>
      <c r="C32" s="8" t="str">
        <f t="shared" si="9"/>
        <v>May-2023</v>
      </c>
      <c r="D32" s="8" t="str">
        <f t="shared" si="9"/>
        <v>Jun-2023</v>
      </c>
      <c r="E32" s="8" t="str">
        <f t="shared" si="9"/>
        <v>Jul-2023</v>
      </c>
      <c r="F32" s="8" t="str">
        <f t="shared" si="9"/>
        <v>Aug-2023</v>
      </c>
      <c r="G32" s="8" t="str">
        <f t="shared" si="9"/>
        <v>Sep-2023</v>
      </c>
      <c r="H32" s="8" t="str">
        <f t="shared" si="9"/>
        <v>Oct-2023</v>
      </c>
      <c r="I32" s="8" t="str">
        <f t="shared" si="9"/>
        <v>Nov-2023</v>
      </c>
      <c r="J32" s="8" t="str">
        <f t="shared" si="9"/>
        <v>Dec-2023</v>
      </c>
      <c r="K32" s="8" t="str">
        <f t="shared" si="9"/>
        <v>Jan-2024</v>
      </c>
      <c r="L32" s="8" t="str">
        <f t="shared" si="9"/>
        <v>Feb-2024</v>
      </c>
      <c r="M32" s="8" t="str">
        <f t="shared" si="9"/>
        <v>Mar-2024</v>
      </c>
      <c r="N32" s="8" t="str">
        <f t="shared" si="9"/>
        <v>Apr-2024</v>
      </c>
      <c r="O32" s="8" t="str">
        <f t="shared" si="9"/>
        <v>May-2024</v>
      </c>
      <c r="P32" s="8" t="str">
        <f t="shared" si="9"/>
        <v>Jun-2024</v>
      </c>
      <c r="Q32" s="8" t="str">
        <f t="shared" si="9"/>
        <v>Jul-2024</v>
      </c>
      <c r="R32" s="8" t="str">
        <f t="shared" si="9"/>
        <v>Aug-2024</v>
      </c>
      <c r="S32" s="8" t="str">
        <f t="shared" si="9"/>
        <v>Sep-2024</v>
      </c>
      <c r="T32" s="8" t="str">
        <f t="shared" si="9"/>
        <v>Oct-2024</v>
      </c>
      <c r="U32" s="8" t="str">
        <f t="shared" si="9"/>
        <v>Nov-2024</v>
      </c>
      <c r="V32" s="8" t="str">
        <f t="shared" si="9"/>
        <v>Dec-2024</v>
      </c>
      <c r="W32" s="8" t="str">
        <f t="shared" si="9"/>
        <v>Jan-2025</v>
      </c>
      <c r="X32" s="8" t="str">
        <f t="shared" si="9"/>
        <v>Feb-2025</v>
      </c>
      <c r="Y32" s="8" t="str">
        <f t="shared" si="9"/>
        <v>Mar-2025</v>
      </c>
      <c r="Z32" s="8" t="str">
        <f t="shared" si="9"/>
        <v>Apr-2025</v>
      </c>
      <c r="AA32" s="8" t="str">
        <f t="shared" si="9"/>
        <v>May-2025</v>
      </c>
      <c r="AB32" s="8" t="str">
        <f t="shared" si="9"/>
        <v>Jun-2025</v>
      </c>
      <c r="AC32" s="8" t="str">
        <f t="shared" si="9"/>
        <v>Jul-2025</v>
      </c>
      <c r="AD32" s="8" t="str">
        <f t="shared" si="9"/>
        <v>Aug-2025</v>
      </c>
      <c r="AE32" s="8" t="str">
        <f t="shared" si="9"/>
        <v>Sep-2025</v>
      </c>
      <c r="AF32" s="8" t="str">
        <f t="shared" si="9"/>
        <v>Oct-2025</v>
      </c>
      <c r="AG32" s="8" t="str">
        <f t="shared" si="9"/>
        <v>Nov-2025</v>
      </c>
      <c r="AH32" s="8" t="str">
        <f t="shared" si="9"/>
        <v>Dec-2025</v>
      </c>
      <c r="AI32" s="8" t="str">
        <f t="shared" si="9"/>
        <v>Jan-2026</v>
      </c>
      <c r="AJ32" s="8" t="str">
        <f t="shared" si="9"/>
        <v>Feb-2026</v>
      </c>
      <c r="AK32" s="8" t="str">
        <f t="shared" si="9"/>
        <v>Mar-2026</v>
      </c>
      <c r="AL32" s="8" t="str">
        <f t="shared" si="9"/>
        <v>Apr-2026</v>
      </c>
      <c r="AM32" s="8" t="str">
        <f t="shared" si="9"/>
        <v>Apr-2026</v>
      </c>
    </row>
    <row r="33" spans="1:39 16351:16351" s="9" customFormat="1" x14ac:dyDescent="0.2">
      <c r="A33" s="10" t="s">
        <v>139</v>
      </c>
      <c r="B33" s="8">
        <v>45017</v>
      </c>
      <c r="C33" s="8">
        <v>45047</v>
      </c>
      <c r="D33" s="8">
        <v>45078</v>
      </c>
      <c r="E33" s="8">
        <v>45108</v>
      </c>
      <c r="F33" s="8">
        <v>45139</v>
      </c>
      <c r="G33" s="8">
        <v>45170</v>
      </c>
      <c r="H33" s="8">
        <v>45200</v>
      </c>
      <c r="I33" s="8">
        <v>45231</v>
      </c>
      <c r="J33" s="8">
        <v>45261</v>
      </c>
      <c r="K33" s="8">
        <v>45292</v>
      </c>
      <c r="L33" s="8">
        <v>45323</v>
      </c>
      <c r="M33" s="8">
        <v>45352</v>
      </c>
      <c r="N33" s="8">
        <v>45383</v>
      </c>
      <c r="O33" s="8">
        <v>45413</v>
      </c>
      <c r="P33" s="8">
        <v>45444</v>
      </c>
      <c r="Q33" s="8">
        <v>45474</v>
      </c>
      <c r="R33" s="8">
        <v>45505</v>
      </c>
      <c r="S33" s="8">
        <v>45536</v>
      </c>
      <c r="T33" s="8">
        <v>45566</v>
      </c>
      <c r="U33" s="8">
        <v>45597</v>
      </c>
      <c r="V33" s="8">
        <v>45627</v>
      </c>
      <c r="W33" s="8">
        <v>45658</v>
      </c>
      <c r="X33" s="8">
        <v>45689</v>
      </c>
      <c r="Y33" s="8">
        <v>45717</v>
      </c>
      <c r="Z33" s="8">
        <v>45748</v>
      </c>
      <c r="AA33" s="8">
        <v>45778</v>
      </c>
      <c r="AB33" s="8">
        <v>45809</v>
      </c>
      <c r="AC33" s="8">
        <v>45839</v>
      </c>
      <c r="AD33" s="8">
        <v>45870</v>
      </c>
      <c r="AE33" s="8">
        <v>45901</v>
      </c>
      <c r="AF33" s="8">
        <v>45931</v>
      </c>
      <c r="AG33" s="8">
        <v>45962</v>
      </c>
      <c r="AH33" s="8">
        <v>45992</v>
      </c>
      <c r="AI33" s="8">
        <v>46023</v>
      </c>
      <c r="AJ33" s="8">
        <v>46054</v>
      </c>
      <c r="AK33" s="8">
        <v>46082</v>
      </c>
      <c r="AL33" s="8">
        <v>46113</v>
      </c>
      <c r="AM33" s="8">
        <v>46113</v>
      </c>
      <c r="XDW33" s="11">
        <f>XDV38</f>
        <v>0</v>
      </c>
    </row>
    <row r="34" spans="1:39 16351:16351" x14ac:dyDescent="0.2">
      <c r="A34" s="7" t="s">
        <v>140</v>
      </c>
      <c r="B34" s="12" t="e">
        <f>B31</f>
        <v>#REF!</v>
      </c>
      <c r="C34" s="13" t="e">
        <f>B39</f>
        <v>#REF!</v>
      </c>
      <c r="D34" s="13" t="e">
        <f>C39</f>
        <v>#REF!</v>
      </c>
      <c r="E34" s="13" t="e">
        <f>D39</f>
        <v>#REF!</v>
      </c>
      <c r="F34" s="13" t="e">
        <f>E39</f>
        <v>#REF!</v>
      </c>
      <c r="G34" s="13" t="e">
        <f>F39</f>
        <v>#REF!</v>
      </c>
      <c r="H34" s="13" t="e">
        <f>G39</f>
        <v>#REF!</v>
      </c>
      <c r="I34" s="13" t="e">
        <f>H39</f>
        <v>#REF!</v>
      </c>
      <c r="J34" s="13" t="e">
        <f>I39</f>
        <v>#REF!</v>
      </c>
      <c r="K34" s="13" t="e">
        <f>J39</f>
        <v>#REF!</v>
      </c>
      <c r="L34" s="13" t="e">
        <f>K39</f>
        <v>#REF!</v>
      </c>
      <c r="M34" s="13" t="e">
        <f>L39</f>
        <v>#REF!</v>
      </c>
      <c r="N34" s="13" t="e">
        <f>M39</f>
        <v>#REF!</v>
      </c>
      <c r="O34" s="13" t="e">
        <f>N39</f>
        <v>#REF!</v>
      </c>
      <c r="P34" s="13" t="e">
        <f>O39</f>
        <v>#REF!</v>
      </c>
      <c r="Q34" s="13" t="e">
        <f>P39</f>
        <v>#REF!</v>
      </c>
      <c r="R34" s="13" t="e">
        <f>Q39</f>
        <v>#REF!</v>
      </c>
      <c r="S34" s="13" t="e">
        <f>R39</f>
        <v>#REF!</v>
      </c>
      <c r="T34" s="13" t="e">
        <f>S39</f>
        <v>#REF!</v>
      </c>
      <c r="U34" s="13" t="e">
        <f>T39</f>
        <v>#REF!</v>
      </c>
      <c r="V34" s="13" t="e">
        <f>U39</f>
        <v>#REF!</v>
      </c>
      <c r="W34" s="13" t="e">
        <f>V39</f>
        <v>#REF!</v>
      </c>
      <c r="X34" s="13" t="e">
        <f>W39</f>
        <v>#REF!</v>
      </c>
      <c r="Y34" s="13" t="e">
        <f>X39</f>
        <v>#REF!</v>
      </c>
      <c r="Z34" s="13" t="e">
        <f>Y39</f>
        <v>#REF!</v>
      </c>
      <c r="AA34" s="13" t="e">
        <f>Z39</f>
        <v>#REF!</v>
      </c>
      <c r="AB34" s="13" t="e">
        <f>AA39</f>
        <v>#REF!</v>
      </c>
      <c r="AC34" s="13" t="e">
        <f>AB39</f>
        <v>#REF!</v>
      </c>
      <c r="AD34" s="13" t="e">
        <f>AC39</f>
        <v>#REF!</v>
      </c>
      <c r="AE34" s="13" t="e">
        <f>AD39</f>
        <v>#REF!</v>
      </c>
      <c r="AF34" s="13" t="e">
        <f>AE39</f>
        <v>#REF!</v>
      </c>
      <c r="AG34" s="13" t="e">
        <f>AF39</f>
        <v>#REF!</v>
      </c>
      <c r="AH34" s="13" t="e">
        <f>AG39</f>
        <v>#REF!</v>
      </c>
      <c r="AI34" s="13" t="e">
        <f>AH39</f>
        <v>#REF!</v>
      </c>
      <c r="AJ34" s="13" t="e">
        <f>AI39</f>
        <v>#REF!</v>
      </c>
      <c r="AK34" s="13" t="e">
        <f>AJ39</f>
        <v>#REF!</v>
      </c>
      <c r="AL34" s="13" t="e">
        <f>AK39</f>
        <v>#REF!</v>
      </c>
      <c r="AM34" s="13" t="e">
        <f>AL39</f>
        <v>#REF!</v>
      </c>
    </row>
    <row r="35" spans="1:39 16351:16351" x14ac:dyDescent="0.2">
      <c r="A35" s="7" t="s">
        <v>141</v>
      </c>
      <c r="B35" s="23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</row>
    <row r="36" spans="1:39 16351:16351" x14ac:dyDescent="0.2">
      <c r="A36" s="7" t="s">
        <v>142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10000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</row>
    <row r="37" spans="1:39 16351:16351" x14ac:dyDescent="0.2">
      <c r="A37" s="7" t="s">
        <v>143</v>
      </c>
      <c r="B37" s="23">
        <v>0</v>
      </c>
      <c r="C37" s="23">
        <v>1524</v>
      </c>
      <c r="D37" s="23">
        <v>2013</v>
      </c>
      <c r="E37" s="11">
        <v>5655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</row>
    <row r="38" spans="1:39 16351:16351" x14ac:dyDescent="0.2">
      <c r="A38" s="7" t="s">
        <v>144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</row>
    <row r="39" spans="1:39 16351:16351" x14ac:dyDescent="0.2">
      <c r="A39" s="15" t="s">
        <v>145</v>
      </c>
      <c r="B39" s="16" t="e">
        <f>B34+B35+B36-B37-B38</f>
        <v>#REF!</v>
      </c>
      <c r="C39" s="16" t="e">
        <f>C34+C35+C36-C37-C38</f>
        <v>#REF!</v>
      </c>
      <c r="D39" s="16" t="e">
        <f>D34+D35+D36-D37-D38</f>
        <v>#REF!</v>
      </c>
      <c r="E39" s="16" t="e">
        <f>E34+E35+E36-E37-E38</f>
        <v>#REF!</v>
      </c>
      <c r="F39" s="16" t="e">
        <f>F34+F35+F36-F37-F38</f>
        <v>#REF!</v>
      </c>
      <c r="G39" s="16" t="e">
        <f>G34+G35+G36-G37-G38</f>
        <v>#REF!</v>
      </c>
      <c r="H39" s="16" t="e">
        <f>H34+H35+H36-H37-H38</f>
        <v>#REF!</v>
      </c>
      <c r="I39" s="16" t="e">
        <f>I34+I35+I36-I37-I38</f>
        <v>#REF!</v>
      </c>
      <c r="J39" s="16" t="e">
        <f>J34+J35+J36-J37-J38</f>
        <v>#REF!</v>
      </c>
      <c r="K39" s="16" t="e">
        <f>K34+K35+K36-K37-K38</f>
        <v>#REF!</v>
      </c>
      <c r="L39" s="16" t="e">
        <f>L34+L35+L36-L37-L38</f>
        <v>#REF!</v>
      </c>
      <c r="M39" s="16" t="e">
        <f>M34+M35+M36-M37-M38</f>
        <v>#REF!</v>
      </c>
      <c r="N39" s="16" t="e">
        <f>N34+N35+N36-N37-N38</f>
        <v>#REF!</v>
      </c>
      <c r="O39" s="16" t="e">
        <f>O34+O35+O36-O37-O38</f>
        <v>#REF!</v>
      </c>
      <c r="P39" s="16" t="e">
        <f>P34+P35+P36-P37-P38</f>
        <v>#REF!</v>
      </c>
      <c r="Q39" s="16" t="e">
        <f>Q34+Q35+Q36-Q37-Q38</f>
        <v>#REF!</v>
      </c>
      <c r="R39" s="16" t="e">
        <f>R34+R35+R36-R37-R38</f>
        <v>#REF!</v>
      </c>
      <c r="S39" s="16" t="e">
        <f>S34+S35+S36-S37-S38</f>
        <v>#REF!</v>
      </c>
      <c r="T39" s="16" t="e">
        <f>T34+T35+T36-T37-T38</f>
        <v>#REF!</v>
      </c>
      <c r="U39" s="16" t="e">
        <f>U34+U35+U36-U37-U38</f>
        <v>#REF!</v>
      </c>
      <c r="V39" s="16" t="e">
        <f>V34+V35+V36-V37-V38</f>
        <v>#REF!</v>
      </c>
      <c r="W39" s="16" t="e">
        <f>W34+W35+W36-W37-W38</f>
        <v>#REF!</v>
      </c>
      <c r="X39" s="16" t="e">
        <f>X34+X35+X36-X37-X38</f>
        <v>#REF!</v>
      </c>
      <c r="Y39" s="16" t="e">
        <f>Y34+Y35+Y36-Y37-Y38</f>
        <v>#REF!</v>
      </c>
      <c r="Z39" s="16" t="e">
        <f>Z34+Z35+Z36-Z37-Z38</f>
        <v>#REF!</v>
      </c>
      <c r="AA39" s="16" t="e">
        <f>AA34+AA35+AA36-AA37-AA38</f>
        <v>#REF!</v>
      </c>
      <c r="AB39" s="16" t="e">
        <f>AB34+AB35+AB36-AB37-AB38</f>
        <v>#REF!</v>
      </c>
      <c r="AC39" s="16" t="e">
        <f>AC34+AC35+AC36-AC37-AC38</f>
        <v>#REF!</v>
      </c>
      <c r="AD39" s="16" t="e">
        <f>AD34+AD35+AD36-AD37-AD38</f>
        <v>#REF!</v>
      </c>
      <c r="AE39" s="16" t="e">
        <f>AE34+AE35+AE36-AE37-AE38</f>
        <v>#REF!</v>
      </c>
      <c r="AF39" s="16" t="e">
        <f>AF34+AF35+AF36-AF37-AF38</f>
        <v>#REF!</v>
      </c>
      <c r="AG39" s="16" t="e">
        <f>AG34+AG35+AG36-AG37-AG38</f>
        <v>#REF!</v>
      </c>
      <c r="AH39" s="16" t="e">
        <f>AH34+AH35+AH36-AH37-AH38</f>
        <v>#REF!</v>
      </c>
      <c r="AI39" s="16" t="e">
        <f>AI34+AI35+AI36-AI37-AI38</f>
        <v>#REF!</v>
      </c>
      <c r="AJ39" s="16" t="e">
        <f>AJ34+AJ35+AJ36-AJ37-AJ38</f>
        <v>#REF!</v>
      </c>
      <c r="AK39" s="16" t="e">
        <f>AK34+AK35+AK36-AK37-AK38</f>
        <v>#REF!</v>
      </c>
      <c r="AL39" s="16" t="e">
        <f>AL34+AL35+AL36-AL37-AL38</f>
        <v>#REF!</v>
      </c>
      <c r="AM39" s="16" t="e">
        <f>AM34+AM35+AM36-AM37-AM38</f>
        <v>#REF!</v>
      </c>
    </row>
    <row r="40" spans="1:39 16351:16351" x14ac:dyDescent="0.2">
      <c r="A40" s="7" t="s">
        <v>146</v>
      </c>
      <c r="B40">
        <f>B30</f>
        <v>21</v>
      </c>
      <c r="C40" s="17">
        <f>B48</f>
        <v>21</v>
      </c>
      <c r="D40" s="17">
        <f>C48</f>
        <v>22</v>
      </c>
      <c r="E40" s="17">
        <f>D48</f>
        <v>23</v>
      </c>
      <c r="F40" s="17">
        <f>E48</f>
        <v>26</v>
      </c>
      <c r="G40" s="17">
        <f>F48</f>
        <v>26</v>
      </c>
      <c r="H40" s="17">
        <f>G48</f>
        <v>19</v>
      </c>
      <c r="I40" s="17">
        <f>H48</f>
        <v>19</v>
      </c>
      <c r="J40" s="17">
        <f>I48</f>
        <v>19</v>
      </c>
      <c r="K40" s="17">
        <f>J48</f>
        <v>19</v>
      </c>
      <c r="L40" s="17">
        <f>K48</f>
        <v>19</v>
      </c>
      <c r="M40" s="17">
        <f>L48</f>
        <v>19</v>
      </c>
      <c r="N40" s="17">
        <f>M48</f>
        <v>19</v>
      </c>
      <c r="O40" s="17">
        <f>N48</f>
        <v>19</v>
      </c>
      <c r="P40" s="17">
        <f>O48</f>
        <v>19</v>
      </c>
      <c r="Q40" s="17">
        <f>P48</f>
        <v>19</v>
      </c>
      <c r="R40" s="17">
        <f>Q48</f>
        <v>19</v>
      </c>
      <c r="S40" s="17">
        <f>R48</f>
        <v>19</v>
      </c>
      <c r="T40" s="17">
        <f>S48</f>
        <v>19</v>
      </c>
      <c r="U40" s="17">
        <f>T48</f>
        <v>19</v>
      </c>
      <c r="V40" s="17">
        <f>U48</f>
        <v>19</v>
      </c>
      <c r="W40" s="17">
        <f>V48</f>
        <v>19</v>
      </c>
      <c r="X40" s="17">
        <f>W48</f>
        <v>19</v>
      </c>
      <c r="Y40" s="17">
        <f>X48</f>
        <v>19</v>
      </c>
      <c r="Z40" s="17">
        <f>Y48</f>
        <v>19</v>
      </c>
      <c r="AA40" s="17">
        <f>Z48</f>
        <v>19</v>
      </c>
      <c r="AB40" s="17">
        <f>AA48</f>
        <v>19</v>
      </c>
      <c r="AC40" s="17">
        <f>AB48</f>
        <v>19</v>
      </c>
      <c r="AD40" s="17">
        <f>AC48</f>
        <v>19</v>
      </c>
      <c r="AE40" s="17">
        <f>AD48</f>
        <v>19</v>
      </c>
      <c r="AF40" s="17">
        <f>AE48</f>
        <v>19</v>
      </c>
      <c r="AG40" s="17">
        <f>AF48</f>
        <v>19</v>
      </c>
      <c r="AH40" s="17">
        <f>AG48</f>
        <v>19</v>
      </c>
      <c r="AI40" s="17">
        <f>AH48</f>
        <v>19</v>
      </c>
      <c r="AJ40" s="17">
        <f>AI48</f>
        <v>19</v>
      </c>
      <c r="AK40" s="17">
        <f>AJ48</f>
        <v>19</v>
      </c>
      <c r="AL40" s="17">
        <f>AK48</f>
        <v>19</v>
      </c>
      <c r="AM40" s="17">
        <f>AL48</f>
        <v>19</v>
      </c>
    </row>
    <row r="41" spans="1:39 16351:16351" x14ac:dyDescent="0.2">
      <c r="A41" s="7" t="s">
        <v>147</v>
      </c>
      <c r="B41" s="19">
        <f>ROUNDUP((B35/1490),0)</f>
        <v>0</v>
      </c>
      <c r="C41" s="19">
        <f>ROUNDUP((C35/1490),0)</f>
        <v>0</v>
      </c>
      <c r="D41" s="19">
        <f>ROUNDUP((D35/1490),0)</f>
        <v>0</v>
      </c>
      <c r="E41" s="19">
        <f>ROUNDUP((E35/1490),0)</f>
        <v>0</v>
      </c>
      <c r="F41" s="19">
        <f>ROUNDUP((F35/1490),0)</f>
        <v>0</v>
      </c>
      <c r="G41" s="19">
        <f>ROUNDUP((G35/1490),0)</f>
        <v>0</v>
      </c>
      <c r="H41" s="19">
        <f>ROUNDUP((H35/1490),0)</f>
        <v>0</v>
      </c>
      <c r="I41" s="19">
        <f>ROUNDUP((I35/1490),0)</f>
        <v>0</v>
      </c>
      <c r="J41" s="19">
        <f>ROUNDUP((J35/1490),0)</f>
        <v>0</v>
      </c>
      <c r="K41" s="19">
        <f>ROUNDUP((K35/1490),0)</f>
        <v>0</v>
      </c>
      <c r="L41" s="19">
        <f>ROUNDUP((L35/1490),0)</f>
        <v>0</v>
      </c>
      <c r="M41" s="19">
        <f>ROUNDUP((M35/1490),0)</f>
        <v>0</v>
      </c>
      <c r="N41" s="19">
        <f>ROUNDUP((N35/1490),0)</f>
        <v>0</v>
      </c>
      <c r="O41" s="19">
        <f>ROUNDUP((O35/1490),0)</f>
        <v>0</v>
      </c>
      <c r="P41" s="19">
        <f>ROUNDUP((P35/1490),0)</f>
        <v>0</v>
      </c>
      <c r="Q41" s="19">
        <f>ROUNDUP((Q35/1490),0)</f>
        <v>0</v>
      </c>
      <c r="R41" s="19">
        <f>ROUNDUP((R35/1490),0)</f>
        <v>0</v>
      </c>
      <c r="S41" s="19">
        <f>ROUNDUP((S35/1490),0)</f>
        <v>0</v>
      </c>
      <c r="T41" s="19">
        <f>ROUNDUP((T35/1490),0)</f>
        <v>0</v>
      </c>
      <c r="U41" s="19">
        <f>ROUNDUP((U35/1490),0)</f>
        <v>0</v>
      </c>
      <c r="V41" s="19">
        <f>ROUNDUP((V35/1490),0)</f>
        <v>0</v>
      </c>
      <c r="W41" s="19">
        <f>ROUNDUP((W35/1490),0)</f>
        <v>0</v>
      </c>
      <c r="X41" s="19">
        <f>ROUNDUP((X35/1490),0)</f>
        <v>0</v>
      </c>
      <c r="Y41" s="19">
        <f>ROUNDUP((Y35/1490),0)</f>
        <v>0</v>
      </c>
      <c r="Z41" s="19">
        <f>ROUNDUP((Z35/1490),0)</f>
        <v>0</v>
      </c>
      <c r="AA41" s="19">
        <f>ROUNDUP((AA35/1490),0)</f>
        <v>0</v>
      </c>
      <c r="AB41" s="19">
        <f>ROUNDUP((AB35/1490),0)</f>
        <v>0</v>
      </c>
      <c r="AC41" s="19">
        <f>ROUNDUP((AC35/1490),0)</f>
        <v>0</v>
      </c>
      <c r="AD41" s="19">
        <f>ROUNDUP((AD35/1490),0)</f>
        <v>0</v>
      </c>
      <c r="AE41" s="19">
        <f>ROUNDUP((AE35/1490),0)</f>
        <v>0</v>
      </c>
      <c r="AF41" s="19">
        <f>ROUNDUP((AF35/1490),0)</f>
        <v>0</v>
      </c>
      <c r="AG41" s="19">
        <f>ROUNDUP((AG35/1490),0)</f>
        <v>0</v>
      </c>
      <c r="AH41" s="19">
        <f>ROUNDUP((AH35/1490),0)</f>
        <v>0</v>
      </c>
      <c r="AI41" s="19">
        <f>ROUNDUP((AI35/1490),0)</f>
        <v>0</v>
      </c>
      <c r="AJ41" s="19">
        <f>ROUNDUP((AJ35/1490),0)</f>
        <v>0</v>
      </c>
      <c r="AK41" s="19">
        <f>ROUNDUP((AK35/1490),0)</f>
        <v>0</v>
      </c>
      <c r="AL41" s="19">
        <f>ROUNDUP((AL35/1490),0)</f>
        <v>0</v>
      </c>
      <c r="AM41" s="19">
        <f>ROUNDUP((AM35/1490),0)</f>
        <v>0</v>
      </c>
    </row>
    <row r="42" spans="1:39 16351:16351" x14ac:dyDescent="0.2">
      <c r="A42" s="7" t="s">
        <v>148</v>
      </c>
      <c r="B42" s="24">
        <f>ROUNDUP((B36/1490),0)</f>
        <v>0</v>
      </c>
      <c r="C42" s="24">
        <f>ROUNDUP((C36/1490),0)</f>
        <v>0</v>
      </c>
      <c r="D42" s="24">
        <f>ROUNDUP((D36/1490),0)</f>
        <v>0</v>
      </c>
      <c r="E42" s="24">
        <f>ROUNDUP((E36/1490),0)</f>
        <v>0</v>
      </c>
      <c r="F42" s="24">
        <f>ROUNDUP((F36/1490),0)</f>
        <v>0</v>
      </c>
      <c r="G42" s="24">
        <f>ROUNDUP((G36/1490),0)</f>
        <v>7</v>
      </c>
      <c r="H42" s="24">
        <f>ROUNDUP((H36/1490),0)</f>
        <v>0</v>
      </c>
      <c r="I42" s="24">
        <f>ROUNDUP((I36/1490),0)</f>
        <v>0</v>
      </c>
      <c r="J42" s="24">
        <f>ROUNDUP((J36/1490),0)</f>
        <v>0</v>
      </c>
      <c r="K42" s="24">
        <f>ROUNDUP((K36/1490),0)</f>
        <v>0</v>
      </c>
      <c r="L42" s="24">
        <f>ROUNDUP((L36/1490),0)</f>
        <v>0</v>
      </c>
      <c r="M42" s="24">
        <f>ROUNDUP((M36/1490),0)</f>
        <v>0</v>
      </c>
      <c r="N42" s="24">
        <f>ROUNDUP((N36/1490),0)</f>
        <v>0</v>
      </c>
      <c r="O42" s="24">
        <f>ROUNDUP((O36/1490),0)</f>
        <v>0</v>
      </c>
      <c r="P42" s="24">
        <f>ROUNDUP((P36/1490),0)</f>
        <v>0</v>
      </c>
      <c r="Q42" s="24">
        <f>ROUNDUP((Q36/1490),0)</f>
        <v>0</v>
      </c>
      <c r="R42" s="24">
        <f>ROUNDUP((R36/1490),0)</f>
        <v>0</v>
      </c>
      <c r="S42" s="24">
        <f>ROUNDUP((S36/1490),0)</f>
        <v>0</v>
      </c>
      <c r="T42" s="24">
        <f>ROUNDUP((T36/1490),0)</f>
        <v>0</v>
      </c>
      <c r="U42" s="24">
        <f>ROUNDUP((U36/1490),0)</f>
        <v>0</v>
      </c>
      <c r="V42" s="24">
        <f>ROUNDUP((V36/1490),0)</f>
        <v>0</v>
      </c>
      <c r="W42" s="24">
        <f>ROUNDUP((W36/1490),0)</f>
        <v>0</v>
      </c>
      <c r="X42" s="24">
        <f>ROUNDUP((X36/1490),0)</f>
        <v>0</v>
      </c>
      <c r="Y42" s="24">
        <f>ROUNDUP((Y36/1490),0)</f>
        <v>0</v>
      </c>
      <c r="Z42" s="24">
        <f>ROUNDUP((Z36/1490),0)</f>
        <v>0</v>
      </c>
      <c r="AA42" s="24">
        <f>ROUNDUP((AA36/1490),0)</f>
        <v>0</v>
      </c>
      <c r="AB42" s="24">
        <f>ROUNDUP((AB36/1490),0)</f>
        <v>0</v>
      </c>
      <c r="AC42" s="24">
        <f>ROUNDUP((AC36/1490),0)</f>
        <v>0</v>
      </c>
      <c r="AD42" s="24">
        <f>ROUNDUP((AD36/1490),0)</f>
        <v>0</v>
      </c>
      <c r="AE42" s="24">
        <f>ROUNDUP((AE36/1490),0)</f>
        <v>0</v>
      </c>
      <c r="AF42" s="24">
        <f>ROUNDUP((AF36/1490),0)</f>
        <v>0</v>
      </c>
      <c r="AG42" s="24">
        <f>ROUNDUP((AG36/1490),0)</f>
        <v>0</v>
      </c>
      <c r="AH42" s="24">
        <f>ROUNDUP((AH36/1490),0)</f>
        <v>0</v>
      </c>
      <c r="AI42" s="24">
        <f>ROUNDUP((AI36/1490),0)</f>
        <v>0</v>
      </c>
      <c r="AJ42" s="24">
        <f>ROUNDUP((AJ36/1490),0)</f>
        <v>0</v>
      </c>
      <c r="AK42" s="24">
        <f>ROUNDUP((AK36/1490),0)</f>
        <v>0</v>
      </c>
      <c r="AL42" s="24">
        <f>ROUNDUP((AL36/1490),0)</f>
        <v>0</v>
      </c>
      <c r="AM42" s="24">
        <f>ROUNDUP((AM36/1490),0)</f>
        <v>0</v>
      </c>
    </row>
    <row r="43" spans="1:39 16351:16351" x14ac:dyDescent="0.2">
      <c r="A43" s="7" t="s">
        <v>149</v>
      </c>
      <c r="B43" s="19">
        <f>ROUNDDOWN((B37/1490),0)</f>
        <v>0</v>
      </c>
      <c r="C43" s="19">
        <f>ROUNDDOWN((C37/1490),0)</f>
        <v>1</v>
      </c>
      <c r="D43" s="19">
        <f>ROUNDDOWN((D37/1490),0)</f>
        <v>1</v>
      </c>
      <c r="E43" s="19">
        <f>ROUNDDOWN((E37/1490),0)</f>
        <v>3</v>
      </c>
      <c r="F43" s="19">
        <f>ROUNDDOWN((F37/1490),0)</f>
        <v>0</v>
      </c>
      <c r="G43" s="19">
        <f>ROUNDDOWN((G37/1490),0)</f>
        <v>0</v>
      </c>
      <c r="H43" s="19">
        <f>ROUNDDOWN((H37/1490),0)</f>
        <v>0</v>
      </c>
      <c r="I43" s="19">
        <f>ROUNDDOWN((I37/1490),0)</f>
        <v>0</v>
      </c>
      <c r="J43" s="19">
        <f>ROUNDDOWN((J37/1490),0)</f>
        <v>0</v>
      </c>
      <c r="K43" s="19">
        <f>ROUNDDOWN((K37/1490),0)</f>
        <v>0</v>
      </c>
      <c r="L43" s="19">
        <f>ROUNDDOWN((L37/1490),0)</f>
        <v>0</v>
      </c>
      <c r="M43" s="19">
        <f>ROUNDDOWN((M37/1490),0)</f>
        <v>0</v>
      </c>
      <c r="N43" s="19">
        <f>ROUNDDOWN((N37/1490),0)</f>
        <v>0</v>
      </c>
      <c r="O43" s="19">
        <f>ROUNDDOWN((O37/1490),0)</f>
        <v>0</v>
      </c>
      <c r="P43" s="19">
        <f>ROUNDDOWN((P37/1490),0)</f>
        <v>0</v>
      </c>
      <c r="Q43" s="19">
        <f>ROUNDDOWN((Q37/1490),0)</f>
        <v>0</v>
      </c>
      <c r="R43" s="19">
        <f>ROUNDDOWN((R37/1490),0)</f>
        <v>0</v>
      </c>
      <c r="S43" s="19">
        <f>ROUNDDOWN((S37/1490),0)</f>
        <v>0</v>
      </c>
      <c r="T43" s="19">
        <f>ROUNDDOWN((T37/1490),0)</f>
        <v>0</v>
      </c>
      <c r="U43" s="19">
        <f>ROUNDDOWN((U37/1490),0)</f>
        <v>0</v>
      </c>
      <c r="V43" s="19">
        <f>ROUNDDOWN((V37/1490),0)</f>
        <v>0</v>
      </c>
      <c r="W43" s="19">
        <f>ROUNDDOWN((W37/1490),0)</f>
        <v>0</v>
      </c>
      <c r="X43" s="19">
        <f>ROUNDDOWN((X37/1490),0)</f>
        <v>0</v>
      </c>
      <c r="Y43" s="19">
        <f>ROUNDDOWN((Y37/1490),0)</f>
        <v>0</v>
      </c>
      <c r="Z43" s="19">
        <f>ROUNDDOWN((Z37/1490),0)</f>
        <v>0</v>
      </c>
      <c r="AA43" s="19">
        <f>ROUNDDOWN((AA37/1490),0)</f>
        <v>0</v>
      </c>
      <c r="AB43" s="19">
        <f>ROUNDDOWN((AB37/1490),0)</f>
        <v>0</v>
      </c>
      <c r="AC43" s="19">
        <f>ROUNDDOWN((AC37/1490),0)</f>
        <v>0</v>
      </c>
      <c r="AD43" s="19">
        <f>ROUNDDOWN((AD37/1490),0)</f>
        <v>0</v>
      </c>
      <c r="AE43" s="19">
        <f>ROUNDDOWN((AE37/1490),0)</f>
        <v>0</v>
      </c>
      <c r="AF43" s="19">
        <f>ROUNDDOWN((AF37/1490),0)</f>
        <v>0</v>
      </c>
      <c r="AG43" s="19">
        <f>ROUNDDOWN((AG37/1490),0)</f>
        <v>0</v>
      </c>
      <c r="AH43" s="19">
        <f>ROUNDDOWN((AH37/1490),0)</f>
        <v>0</v>
      </c>
      <c r="AI43" s="19">
        <f>ROUNDDOWN((AI37/1490),0)</f>
        <v>0</v>
      </c>
      <c r="AJ43" s="19">
        <f>ROUNDDOWN((AJ37/1490),0)</f>
        <v>0</v>
      </c>
      <c r="AK43" s="19">
        <f>ROUNDDOWN((AK37/1490),0)</f>
        <v>0</v>
      </c>
      <c r="AL43" s="19">
        <f>ROUNDDOWN((AL37/1490),0)</f>
        <v>0</v>
      </c>
      <c r="AM43" s="19">
        <f>ROUNDDOWN((AM37/1490),0)</f>
        <v>0</v>
      </c>
    </row>
    <row r="44" spans="1:39 16351:16351" x14ac:dyDescent="0.2">
      <c r="A44" s="7" t="s">
        <v>150</v>
      </c>
      <c r="B44" s="24">
        <f>ROUNDDOWN((B38/1490),0)</f>
        <v>0</v>
      </c>
      <c r="C44" s="24">
        <f>ROUNDDOWN((C38/1490),0)</f>
        <v>0</v>
      </c>
      <c r="D44" s="24">
        <f>ROUNDDOWN((D38/1490),0)</f>
        <v>0</v>
      </c>
      <c r="E44" s="24">
        <f>ROUNDDOWN((E38/1490),0)</f>
        <v>0</v>
      </c>
      <c r="F44" s="24">
        <f>ROUNDDOWN((F38/1490),0)</f>
        <v>0</v>
      </c>
      <c r="G44" s="24">
        <f>ROUNDDOWN((G38/1490),0)</f>
        <v>0</v>
      </c>
      <c r="H44" s="24">
        <f>ROUNDDOWN((H38/1490),0)</f>
        <v>0</v>
      </c>
      <c r="I44" s="24">
        <f>ROUNDDOWN((I38/1490),0)</f>
        <v>0</v>
      </c>
      <c r="J44" s="24">
        <f>ROUNDDOWN((J38/1490),0)</f>
        <v>0</v>
      </c>
      <c r="K44" s="24">
        <f>ROUNDDOWN((K38/1490),0)</f>
        <v>0</v>
      </c>
      <c r="L44" s="24">
        <f>ROUNDDOWN((L38/1490),0)</f>
        <v>0</v>
      </c>
      <c r="M44" s="24">
        <f>ROUNDDOWN((M38/1490),0)</f>
        <v>0</v>
      </c>
      <c r="N44" s="24">
        <f>ROUNDDOWN((N38/1490),0)</f>
        <v>0</v>
      </c>
      <c r="O44" s="24">
        <f>ROUNDDOWN((O38/1490),0)</f>
        <v>0</v>
      </c>
      <c r="P44" s="24">
        <f>ROUNDDOWN((P38/1490),0)</f>
        <v>0</v>
      </c>
      <c r="Q44" s="24">
        <f>ROUNDDOWN((Q38/1490),0)</f>
        <v>0</v>
      </c>
      <c r="R44" s="24">
        <f>ROUNDDOWN((R38/1490),0)</f>
        <v>0</v>
      </c>
      <c r="S44" s="24">
        <f>ROUNDDOWN((S38/1490),0)</f>
        <v>0</v>
      </c>
      <c r="T44" s="24">
        <f>ROUNDDOWN((T38/1490),0)</f>
        <v>0</v>
      </c>
      <c r="U44" s="24">
        <f>ROUNDDOWN((U38/1490),0)</f>
        <v>0</v>
      </c>
      <c r="V44" s="24">
        <f>ROUNDDOWN((V38/1490),0)</f>
        <v>0</v>
      </c>
      <c r="W44" s="24">
        <f>ROUNDDOWN((W38/1490),0)</f>
        <v>0</v>
      </c>
      <c r="X44" s="24">
        <f>ROUNDDOWN((X38/1490),0)</f>
        <v>0</v>
      </c>
      <c r="Y44" s="24">
        <f>ROUNDDOWN((Y38/1490),0)</f>
        <v>0</v>
      </c>
      <c r="Z44" s="24">
        <f>ROUNDDOWN((Z38/1490),0)</f>
        <v>0</v>
      </c>
      <c r="AA44" s="24">
        <f>ROUNDDOWN((AA38/1490),0)</f>
        <v>0</v>
      </c>
      <c r="AB44" s="24">
        <f>ROUNDDOWN((AB38/1490),0)</f>
        <v>0</v>
      </c>
      <c r="AC44" s="24">
        <f>ROUNDDOWN((AC38/1490),0)</f>
        <v>0</v>
      </c>
      <c r="AD44" s="24">
        <f>ROUNDDOWN((AD38/1490),0)</f>
        <v>0</v>
      </c>
      <c r="AE44" s="24">
        <f>ROUNDDOWN((AE38/1490),0)</f>
        <v>0</v>
      </c>
      <c r="AF44" s="24">
        <f>ROUNDDOWN((AF38/1490),0)</f>
        <v>0</v>
      </c>
      <c r="AG44" s="24">
        <f>ROUNDDOWN((AG38/1490),0)</f>
        <v>0</v>
      </c>
      <c r="AH44" s="24">
        <f>ROUNDDOWN((AH38/1490),0)</f>
        <v>0</v>
      </c>
      <c r="AI44" s="24">
        <f>ROUNDDOWN((AI38/1490),0)</f>
        <v>0</v>
      </c>
      <c r="AJ44" s="24">
        <f>ROUNDDOWN((AJ38/1490),0)</f>
        <v>0</v>
      </c>
      <c r="AK44" s="24">
        <f>ROUNDDOWN((AK38/1490),0)</f>
        <v>0</v>
      </c>
      <c r="AL44" s="24">
        <f>ROUNDDOWN((AL38/1490),0)</f>
        <v>0</v>
      </c>
      <c r="AM44" s="24">
        <f>ROUNDDOWN((AM38/1490),0)</f>
        <v>0</v>
      </c>
    </row>
    <row r="45" spans="1:39 16351:16351" x14ac:dyDescent="0.2">
      <c r="A45" s="7" t="s">
        <v>151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</row>
    <row r="46" spans="1:39 16351:16351" x14ac:dyDescent="0.2">
      <c r="A46" s="7" t="s">
        <v>152</v>
      </c>
      <c r="B46">
        <f>B47*20</f>
        <v>0</v>
      </c>
      <c r="C46">
        <f>C47*20</f>
        <v>0</v>
      </c>
      <c r="D46">
        <f>D47*20</f>
        <v>0</v>
      </c>
      <c r="E46">
        <f>E47*20</f>
        <v>0</v>
      </c>
      <c r="F46">
        <f>F47*20</f>
        <v>0</v>
      </c>
      <c r="G46">
        <f>G47*20</f>
        <v>0</v>
      </c>
      <c r="H46">
        <f>H47*20</f>
        <v>0</v>
      </c>
      <c r="I46">
        <f>I47*20</f>
        <v>0</v>
      </c>
      <c r="J46">
        <f>J47*20</f>
        <v>0</v>
      </c>
      <c r="K46">
        <f>K47*20</f>
        <v>0</v>
      </c>
      <c r="L46">
        <f>L47*20</f>
        <v>0</v>
      </c>
      <c r="M46">
        <f>M47*20</f>
        <v>0</v>
      </c>
      <c r="N46">
        <f>N47*20</f>
        <v>0</v>
      </c>
      <c r="O46">
        <f>O47*20</f>
        <v>0</v>
      </c>
      <c r="P46">
        <f>P47*20</f>
        <v>0</v>
      </c>
      <c r="Q46">
        <f>Q47*20</f>
        <v>0</v>
      </c>
      <c r="R46">
        <f>R47*20</f>
        <v>0</v>
      </c>
      <c r="S46">
        <f>S47*20</f>
        <v>0</v>
      </c>
      <c r="T46">
        <f>T47*20</f>
        <v>0</v>
      </c>
      <c r="U46">
        <f>U47*20</f>
        <v>0</v>
      </c>
      <c r="V46">
        <f>V47*20</f>
        <v>0</v>
      </c>
      <c r="W46">
        <f>W47*20</f>
        <v>0</v>
      </c>
      <c r="X46">
        <f>X47*20</f>
        <v>0</v>
      </c>
      <c r="Y46">
        <f>Y47*20</f>
        <v>0</v>
      </c>
      <c r="Z46">
        <f>Z47*20</f>
        <v>0</v>
      </c>
      <c r="AA46">
        <f>AA47*20</f>
        <v>0</v>
      </c>
      <c r="AB46">
        <f>AB47*20</f>
        <v>0</v>
      </c>
      <c r="AC46">
        <f>AC47*20</f>
        <v>0</v>
      </c>
      <c r="AD46">
        <f>AD47*20</f>
        <v>0</v>
      </c>
      <c r="AE46">
        <f>AE47*20</f>
        <v>0</v>
      </c>
      <c r="AF46">
        <f>AF47*20</f>
        <v>0</v>
      </c>
      <c r="AG46">
        <f>AG47*20</f>
        <v>0</v>
      </c>
      <c r="AH46">
        <f>AH47*20</f>
        <v>0</v>
      </c>
      <c r="AI46">
        <f>AI47*20</f>
        <v>0</v>
      </c>
      <c r="AJ46">
        <f>AJ47*20</f>
        <v>0</v>
      </c>
      <c r="AK46">
        <f>AK47*20</f>
        <v>0</v>
      </c>
      <c r="AL46">
        <f>AL47*20</f>
        <v>0</v>
      </c>
      <c r="AM46">
        <f>AM47*20</f>
        <v>0</v>
      </c>
    </row>
    <row r="47" spans="1:39 16351:16351" x14ac:dyDescent="0.2">
      <c r="A47" s="21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 16351:16351" x14ac:dyDescent="0.2">
      <c r="A48" s="7" t="s">
        <v>154</v>
      </c>
      <c r="B48" s="17">
        <f>B40-B41-B42+B43+B44+B45+B46</f>
        <v>21</v>
      </c>
      <c r="C48" s="17">
        <f>C40-C41-C42+C43+C44+C45+C46</f>
        <v>22</v>
      </c>
      <c r="D48" s="17">
        <f>D40-D41-D42+D43+D44+D45+D46</f>
        <v>23</v>
      </c>
      <c r="E48" s="17">
        <f>E40-E41-E42+E43+E44+E45+E46</f>
        <v>26</v>
      </c>
      <c r="F48" s="17">
        <f>F40-F41-F42+F43+F44+F45+F46</f>
        <v>26</v>
      </c>
      <c r="G48" s="17">
        <f>G40-G41-G42+G43+G44+G45+G46</f>
        <v>19</v>
      </c>
      <c r="H48" s="17">
        <f>H40-H41-H42+H43+H44+H45+H46</f>
        <v>19</v>
      </c>
      <c r="I48" s="17">
        <f>I40-I41-I42+I43+I44+I45+I46</f>
        <v>19</v>
      </c>
      <c r="J48" s="17">
        <f>J40-J41-J42+J43+J44+J45+J46</f>
        <v>19</v>
      </c>
      <c r="K48" s="17">
        <f>K40-K41-K42+K43+K44+K45+K46</f>
        <v>19</v>
      </c>
      <c r="L48" s="17">
        <f>L40-L41-L42+L43+L44+L45+L46</f>
        <v>19</v>
      </c>
      <c r="M48" s="17">
        <f>M40-M41-M42+M43+M44+M45+M46</f>
        <v>19</v>
      </c>
      <c r="N48" s="17">
        <f>N40-N41-N42+N43+N44+N45+N46</f>
        <v>19</v>
      </c>
      <c r="O48" s="17">
        <f>O40-O41-O42+O43+O44+O45+O46</f>
        <v>19</v>
      </c>
      <c r="P48" s="17">
        <f>P40-P41-P42+P43+P44+P45+P46</f>
        <v>19</v>
      </c>
      <c r="Q48" s="17">
        <f>Q40-Q41-Q42+Q43+Q44+Q45+Q46</f>
        <v>19</v>
      </c>
      <c r="R48" s="17">
        <f>R40-R41-R42+R43+R44+R45+R46</f>
        <v>19</v>
      </c>
      <c r="S48" s="17">
        <f>S40-S41-S42+S43+S44+S45+S46</f>
        <v>19</v>
      </c>
      <c r="T48" s="17">
        <f>T40-T41-T42+T43+T44+T45+T46</f>
        <v>19</v>
      </c>
      <c r="U48" s="17">
        <f>U40-U41-U42+U43+U44+U45+U46</f>
        <v>19</v>
      </c>
      <c r="V48" s="17">
        <f>V40-V41-V42+V43+V44+V45+V46</f>
        <v>19</v>
      </c>
      <c r="W48" s="17">
        <f>W40-W41-W42+W43+W44+W45+W46</f>
        <v>19</v>
      </c>
      <c r="X48" s="17">
        <f>X40-X41-X42+X43+X44+X45+X46</f>
        <v>19</v>
      </c>
      <c r="Y48" s="17">
        <f>Y40-Y41-Y42+Y43+Y44+Y45+Y46</f>
        <v>19</v>
      </c>
      <c r="Z48" s="17">
        <f>Z40-Z41-Z42+Z43+Z44+Z45+Z46</f>
        <v>19</v>
      </c>
      <c r="AA48" s="17">
        <f>AA40-AA41-AA42+AA43+AA44+AA45+AA46</f>
        <v>19</v>
      </c>
      <c r="AB48" s="17">
        <f>AB40-AB41-AB42+AB43+AB44+AB45+AB46</f>
        <v>19</v>
      </c>
      <c r="AC48" s="17">
        <f>AC40-AC41-AC42+AC43+AC44+AC45+AC46</f>
        <v>19</v>
      </c>
      <c r="AD48" s="17">
        <f>AD40-AD41-AD42+AD43+AD44+AD45+AD46</f>
        <v>19</v>
      </c>
      <c r="AE48" s="17">
        <f>AE40-AE41-AE42+AE43+AE44+AE45+AE46</f>
        <v>19</v>
      </c>
      <c r="AF48" s="17">
        <f>AF40-AF41-AF42+AF43+AF44+AF45+AF46</f>
        <v>19</v>
      </c>
      <c r="AG48" s="17">
        <f>AG40-AG41-AG42+AG43+AG44+AG45+AG46</f>
        <v>19</v>
      </c>
      <c r="AH48" s="17">
        <f>AH40-AH41-AH42+AH43+AH44+AH45+AH46</f>
        <v>19</v>
      </c>
      <c r="AI48" s="17">
        <f>AI40-AI41-AI42+AI43+AI44+AI45+AI46</f>
        <v>19</v>
      </c>
      <c r="AJ48" s="17">
        <f>AJ40-AJ41-AJ42+AJ43+AJ44+AJ45+AJ46</f>
        <v>19</v>
      </c>
      <c r="AK48" s="17">
        <f>AK40-AK41-AK42+AK43+AK44+AK45+AK46</f>
        <v>19</v>
      </c>
      <c r="AL48" s="17">
        <f>AL40-AL41-AL42+AL43+AL44+AL45+AL46</f>
        <v>19</v>
      </c>
      <c r="AM48" s="17">
        <f>AM40-AM41-AM42+AM43+AM44+AM45+AM46</f>
        <v>19</v>
      </c>
    </row>
    <row r="49" spans="1:39" x14ac:dyDescent="0.2">
      <c r="A49" s="7" t="s">
        <v>155</v>
      </c>
      <c r="B49" s="17">
        <f t="shared" ref="B49:AM49" si="10">B48/20</f>
        <v>1.05</v>
      </c>
      <c r="C49" s="17">
        <f t="shared" si="10"/>
        <v>1.1000000000000001</v>
      </c>
      <c r="D49" s="17">
        <f t="shared" si="10"/>
        <v>1.1499999999999999</v>
      </c>
      <c r="E49" s="17">
        <f t="shared" si="10"/>
        <v>1.3</v>
      </c>
      <c r="F49" s="17">
        <f t="shared" si="10"/>
        <v>1.3</v>
      </c>
      <c r="G49" s="17">
        <f t="shared" si="10"/>
        <v>0.95</v>
      </c>
      <c r="H49" s="17">
        <f t="shared" si="10"/>
        <v>0.95</v>
      </c>
      <c r="I49" s="17">
        <f t="shared" si="10"/>
        <v>0.95</v>
      </c>
      <c r="J49" s="17">
        <f t="shared" si="10"/>
        <v>0.95</v>
      </c>
      <c r="K49" s="17">
        <f t="shared" si="10"/>
        <v>0.95</v>
      </c>
      <c r="L49" s="17">
        <f t="shared" si="10"/>
        <v>0.95</v>
      </c>
      <c r="M49" s="17">
        <f t="shared" si="10"/>
        <v>0.95</v>
      </c>
      <c r="N49" s="17">
        <f t="shared" si="10"/>
        <v>0.95</v>
      </c>
      <c r="O49" s="17">
        <f t="shared" si="10"/>
        <v>0.95</v>
      </c>
      <c r="P49" s="17">
        <f t="shared" si="10"/>
        <v>0.95</v>
      </c>
      <c r="Q49" s="17">
        <f t="shared" si="10"/>
        <v>0.95</v>
      </c>
      <c r="R49" s="17">
        <f t="shared" si="10"/>
        <v>0.95</v>
      </c>
      <c r="S49" s="17">
        <f t="shared" si="10"/>
        <v>0.95</v>
      </c>
      <c r="T49" s="17">
        <f t="shared" si="10"/>
        <v>0.95</v>
      </c>
      <c r="U49" s="17">
        <f t="shared" si="10"/>
        <v>0.95</v>
      </c>
      <c r="V49" s="17">
        <f t="shared" si="10"/>
        <v>0.95</v>
      </c>
      <c r="W49" s="17">
        <f t="shared" si="10"/>
        <v>0.95</v>
      </c>
      <c r="X49" s="17">
        <f t="shared" si="10"/>
        <v>0.95</v>
      </c>
      <c r="Y49" s="17">
        <f t="shared" si="10"/>
        <v>0.95</v>
      </c>
      <c r="Z49" s="17">
        <f t="shared" si="10"/>
        <v>0.95</v>
      </c>
      <c r="AA49" s="17">
        <f t="shared" si="10"/>
        <v>0.95</v>
      </c>
      <c r="AB49" s="17">
        <f t="shared" si="10"/>
        <v>0.95</v>
      </c>
      <c r="AC49" s="17">
        <f t="shared" si="10"/>
        <v>0.95</v>
      </c>
      <c r="AD49" s="17">
        <f t="shared" si="10"/>
        <v>0.95</v>
      </c>
      <c r="AE49" s="17">
        <f t="shared" si="10"/>
        <v>0.95</v>
      </c>
      <c r="AF49" s="17">
        <f t="shared" si="10"/>
        <v>0.95</v>
      </c>
      <c r="AG49" s="17">
        <f t="shared" si="10"/>
        <v>0.95</v>
      </c>
      <c r="AH49" s="17">
        <f t="shared" si="10"/>
        <v>0.95</v>
      </c>
      <c r="AI49" s="17">
        <f t="shared" si="10"/>
        <v>0.95</v>
      </c>
      <c r="AJ49" s="17">
        <f t="shared" si="10"/>
        <v>0.95</v>
      </c>
      <c r="AK49" s="17">
        <f t="shared" si="10"/>
        <v>0.95</v>
      </c>
      <c r="AL49" s="17">
        <f t="shared" si="10"/>
        <v>0.95</v>
      </c>
      <c r="AM49" s="17">
        <f t="shared" si="10"/>
        <v>0.95</v>
      </c>
    </row>
    <row r="50" spans="1:39" x14ac:dyDescent="0.2">
      <c r="A50" s="7" t="s">
        <v>161</v>
      </c>
      <c r="B50" s="11">
        <v>59600</v>
      </c>
      <c r="C50" s="11">
        <v>59600</v>
      </c>
      <c r="D50" s="11">
        <v>59600</v>
      </c>
      <c r="E50" s="11">
        <v>59600</v>
      </c>
      <c r="F50" s="11">
        <v>59600</v>
      </c>
      <c r="G50" s="11">
        <v>59600</v>
      </c>
      <c r="H50" s="11">
        <v>59600</v>
      </c>
      <c r="I50" s="11">
        <v>59600</v>
      </c>
      <c r="J50" s="11">
        <v>59600</v>
      </c>
      <c r="K50" s="11">
        <v>59600</v>
      </c>
      <c r="L50" s="11">
        <v>59600</v>
      </c>
      <c r="M50" s="11">
        <v>59600</v>
      </c>
      <c r="N50" s="11">
        <v>59600</v>
      </c>
      <c r="O50" s="11">
        <v>59600</v>
      </c>
      <c r="P50" s="11">
        <v>59600</v>
      </c>
      <c r="Q50" s="11">
        <v>59600</v>
      </c>
      <c r="R50" s="11">
        <v>59600</v>
      </c>
      <c r="S50" s="11">
        <v>59600</v>
      </c>
      <c r="T50" s="11">
        <v>59600</v>
      </c>
      <c r="U50" s="11">
        <v>59600</v>
      </c>
      <c r="V50" s="11">
        <v>59600</v>
      </c>
      <c r="W50" s="11">
        <v>59600</v>
      </c>
      <c r="X50" s="11">
        <v>59600</v>
      </c>
      <c r="Y50" s="11">
        <v>59600</v>
      </c>
      <c r="Z50" s="11">
        <v>59600</v>
      </c>
      <c r="AA50" s="11">
        <v>59600</v>
      </c>
      <c r="AB50" s="11">
        <v>59600</v>
      </c>
      <c r="AC50" s="11">
        <v>59600</v>
      </c>
      <c r="AD50" s="11">
        <v>59600</v>
      </c>
      <c r="AE50" s="11">
        <v>59600</v>
      </c>
      <c r="AF50" s="11">
        <v>59600</v>
      </c>
      <c r="AG50" s="11">
        <v>59600</v>
      </c>
      <c r="AH50" s="11">
        <v>59600</v>
      </c>
      <c r="AI50" s="11">
        <v>59600</v>
      </c>
      <c r="AJ50" s="11">
        <v>59600</v>
      </c>
      <c r="AK50" s="11">
        <v>59600</v>
      </c>
      <c r="AL50" s="11">
        <v>59600</v>
      </c>
      <c r="AM50" s="11">
        <v>59600</v>
      </c>
    </row>
    <row r="51" spans="1:39" x14ac:dyDescent="0.2">
      <c r="A51" s="7" t="s">
        <v>157</v>
      </c>
      <c r="B51" s="11">
        <f t="shared" ref="B51:AM51" si="11">B47*29800</f>
        <v>0</v>
      </c>
      <c r="C51" s="11">
        <f t="shared" si="11"/>
        <v>0</v>
      </c>
      <c r="D51" s="11">
        <f t="shared" si="11"/>
        <v>0</v>
      </c>
      <c r="E51" s="11">
        <f t="shared" si="11"/>
        <v>0</v>
      </c>
      <c r="F51" s="11">
        <f t="shared" si="11"/>
        <v>0</v>
      </c>
      <c r="G51" s="11">
        <f t="shared" si="11"/>
        <v>0</v>
      </c>
      <c r="H51" s="11">
        <f t="shared" si="11"/>
        <v>0</v>
      </c>
      <c r="I51" s="11">
        <f t="shared" si="11"/>
        <v>0</v>
      </c>
      <c r="J51" s="11">
        <f t="shared" si="11"/>
        <v>0</v>
      </c>
      <c r="K51" s="11">
        <f t="shared" si="11"/>
        <v>0</v>
      </c>
      <c r="L51" s="11">
        <f t="shared" si="11"/>
        <v>0</v>
      </c>
      <c r="M51" s="11">
        <f t="shared" si="11"/>
        <v>0</v>
      </c>
      <c r="N51" s="11">
        <f t="shared" si="11"/>
        <v>0</v>
      </c>
      <c r="O51" s="11">
        <f t="shared" si="11"/>
        <v>0</v>
      </c>
      <c r="P51" s="11">
        <f t="shared" si="11"/>
        <v>0</v>
      </c>
      <c r="Q51" s="11">
        <f t="shared" si="11"/>
        <v>0</v>
      </c>
      <c r="R51" s="11">
        <f t="shared" si="11"/>
        <v>0</v>
      </c>
      <c r="S51" s="11">
        <f t="shared" si="11"/>
        <v>0</v>
      </c>
      <c r="T51" s="11">
        <f t="shared" si="11"/>
        <v>0</v>
      </c>
      <c r="U51" s="11">
        <f t="shared" si="11"/>
        <v>0</v>
      </c>
      <c r="V51" s="11">
        <f t="shared" si="11"/>
        <v>0</v>
      </c>
      <c r="W51" s="11">
        <f t="shared" si="11"/>
        <v>0</v>
      </c>
      <c r="X51" s="11">
        <f t="shared" si="11"/>
        <v>0</v>
      </c>
      <c r="Y51" s="11">
        <f t="shared" si="11"/>
        <v>0</v>
      </c>
      <c r="Z51" s="11">
        <f t="shared" si="11"/>
        <v>0</v>
      </c>
      <c r="AA51" s="11">
        <f t="shared" si="11"/>
        <v>0</v>
      </c>
      <c r="AB51" s="11">
        <f t="shared" si="11"/>
        <v>0</v>
      </c>
      <c r="AC51" s="11">
        <f t="shared" si="11"/>
        <v>0</v>
      </c>
      <c r="AD51" s="11">
        <f t="shared" si="11"/>
        <v>0</v>
      </c>
      <c r="AE51" s="11">
        <f t="shared" si="11"/>
        <v>0</v>
      </c>
      <c r="AF51" s="11">
        <f t="shared" si="11"/>
        <v>0</v>
      </c>
      <c r="AG51" s="11">
        <f t="shared" si="11"/>
        <v>0</v>
      </c>
      <c r="AH51" s="11">
        <f t="shared" si="11"/>
        <v>0</v>
      </c>
      <c r="AI51" s="11">
        <f t="shared" si="11"/>
        <v>0</v>
      </c>
      <c r="AJ51" s="11">
        <f t="shared" si="11"/>
        <v>0</v>
      </c>
      <c r="AK51" s="11">
        <f t="shared" si="11"/>
        <v>0</v>
      </c>
      <c r="AL51" s="11">
        <f t="shared" si="11"/>
        <v>0</v>
      </c>
      <c r="AM51" s="11">
        <f t="shared" si="11"/>
        <v>0</v>
      </c>
    </row>
    <row r="52" spans="1:39" x14ac:dyDescent="0.2">
      <c r="A52" s="7" t="s">
        <v>158</v>
      </c>
      <c r="B52" s="11">
        <f t="shared" ref="B52:AM52" si="12">B50+B51</f>
        <v>59600</v>
      </c>
      <c r="C52" s="11">
        <f t="shared" si="12"/>
        <v>59600</v>
      </c>
      <c r="D52" s="11">
        <f t="shared" si="12"/>
        <v>59600</v>
      </c>
      <c r="E52" s="11">
        <f t="shared" si="12"/>
        <v>59600</v>
      </c>
      <c r="F52" s="11">
        <f t="shared" si="12"/>
        <v>59600</v>
      </c>
      <c r="G52" s="11">
        <f t="shared" si="12"/>
        <v>59600</v>
      </c>
      <c r="H52" s="11">
        <f t="shared" si="12"/>
        <v>59600</v>
      </c>
      <c r="I52" s="11">
        <f t="shared" si="12"/>
        <v>59600</v>
      </c>
      <c r="J52" s="11">
        <f t="shared" si="12"/>
        <v>59600</v>
      </c>
      <c r="K52" s="11">
        <f t="shared" si="12"/>
        <v>59600</v>
      </c>
      <c r="L52" s="11">
        <f t="shared" si="12"/>
        <v>59600</v>
      </c>
      <c r="M52" s="11">
        <f t="shared" si="12"/>
        <v>59600</v>
      </c>
      <c r="N52" s="11">
        <f t="shared" si="12"/>
        <v>59600</v>
      </c>
      <c r="O52" s="11">
        <f t="shared" si="12"/>
        <v>59600</v>
      </c>
      <c r="P52" s="11">
        <f t="shared" si="12"/>
        <v>59600</v>
      </c>
      <c r="Q52" s="11">
        <f t="shared" si="12"/>
        <v>59600</v>
      </c>
      <c r="R52" s="11">
        <f t="shared" si="12"/>
        <v>59600</v>
      </c>
      <c r="S52" s="11">
        <f t="shared" si="12"/>
        <v>59600</v>
      </c>
      <c r="T52" s="11">
        <f t="shared" si="12"/>
        <v>59600</v>
      </c>
      <c r="U52" s="11">
        <f t="shared" si="12"/>
        <v>59600</v>
      </c>
      <c r="V52" s="11">
        <f t="shared" si="12"/>
        <v>59600</v>
      </c>
      <c r="W52" s="11">
        <f t="shared" si="12"/>
        <v>59600</v>
      </c>
      <c r="X52" s="11">
        <f t="shared" si="12"/>
        <v>59600</v>
      </c>
      <c r="Y52" s="11">
        <f t="shared" si="12"/>
        <v>59600</v>
      </c>
      <c r="Z52" s="11">
        <f t="shared" si="12"/>
        <v>59600</v>
      </c>
      <c r="AA52" s="11">
        <f t="shared" si="12"/>
        <v>59600</v>
      </c>
      <c r="AB52" s="11">
        <f t="shared" si="12"/>
        <v>59600</v>
      </c>
      <c r="AC52" s="11">
        <f t="shared" si="12"/>
        <v>59600</v>
      </c>
      <c r="AD52" s="11">
        <f t="shared" si="12"/>
        <v>59600</v>
      </c>
      <c r="AE52" s="11">
        <f t="shared" si="12"/>
        <v>59600</v>
      </c>
      <c r="AF52" s="11">
        <f t="shared" si="12"/>
        <v>59600</v>
      </c>
      <c r="AG52" s="11">
        <f t="shared" si="12"/>
        <v>59600</v>
      </c>
      <c r="AH52" s="11">
        <f t="shared" si="12"/>
        <v>59600</v>
      </c>
      <c r="AI52" s="11">
        <f t="shared" si="12"/>
        <v>59600</v>
      </c>
      <c r="AJ52" s="11">
        <f t="shared" si="12"/>
        <v>59600</v>
      </c>
      <c r="AK52" s="11">
        <f t="shared" si="12"/>
        <v>59600</v>
      </c>
      <c r="AL52" s="11">
        <f t="shared" si="12"/>
        <v>59600</v>
      </c>
      <c r="AM52" s="11">
        <f t="shared" si="12"/>
        <v>59600</v>
      </c>
    </row>
    <row r="53" spans="1:39" ht="15" customHeight="1" x14ac:dyDescent="0.2">
      <c r="A53" s="7" t="s">
        <v>159</v>
      </c>
      <c r="B53" s="22" t="e">
        <f t="shared" ref="B53:AM53" si="13">B34/B52</f>
        <v>#REF!</v>
      </c>
      <c r="C53" s="22" t="e">
        <f t="shared" si="13"/>
        <v>#REF!</v>
      </c>
      <c r="D53" s="22" t="e">
        <f t="shared" si="13"/>
        <v>#REF!</v>
      </c>
      <c r="E53" s="22" t="e">
        <f t="shared" si="13"/>
        <v>#REF!</v>
      </c>
      <c r="F53" s="22" t="e">
        <f t="shared" si="13"/>
        <v>#REF!</v>
      </c>
      <c r="G53" s="22" t="e">
        <f t="shared" si="13"/>
        <v>#REF!</v>
      </c>
      <c r="H53" s="22" t="e">
        <f t="shared" si="13"/>
        <v>#REF!</v>
      </c>
      <c r="I53" s="22" t="e">
        <f t="shared" si="13"/>
        <v>#REF!</v>
      </c>
      <c r="J53" s="22" t="e">
        <f t="shared" si="13"/>
        <v>#REF!</v>
      </c>
      <c r="K53" s="22" t="e">
        <f t="shared" si="13"/>
        <v>#REF!</v>
      </c>
      <c r="L53" s="22" t="e">
        <f t="shared" si="13"/>
        <v>#REF!</v>
      </c>
      <c r="M53" s="22" t="e">
        <f t="shared" si="13"/>
        <v>#REF!</v>
      </c>
      <c r="N53" s="22" t="e">
        <f t="shared" si="13"/>
        <v>#REF!</v>
      </c>
      <c r="O53" s="22" t="e">
        <f t="shared" si="13"/>
        <v>#REF!</v>
      </c>
      <c r="P53" s="22" t="e">
        <f t="shared" si="13"/>
        <v>#REF!</v>
      </c>
      <c r="Q53" s="22" t="e">
        <f t="shared" si="13"/>
        <v>#REF!</v>
      </c>
      <c r="R53" s="22" t="e">
        <f t="shared" si="13"/>
        <v>#REF!</v>
      </c>
      <c r="S53" s="22" t="e">
        <f t="shared" si="13"/>
        <v>#REF!</v>
      </c>
      <c r="T53" s="22" t="e">
        <f t="shared" si="13"/>
        <v>#REF!</v>
      </c>
      <c r="U53" s="22" t="e">
        <f t="shared" si="13"/>
        <v>#REF!</v>
      </c>
      <c r="V53" s="22" t="e">
        <f t="shared" si="13"/>
        <v>#REF!</v>
      </c>
      <c r="W53" s="22" t="e">
        <f t="shared" si="13"/>
        <v>#REF!</v>
      </c>
      <c r="X53" s="22" t="e">
        <f t="shared" si="13"/>
        <v>#REF!</v>
      </c>
      <c r="Y53" s="22" t="e">
        <f t="shared" si="13"/>
        <v>#REF!</v>
      </c>
      <c r="Z53" s="22" t="e">
        <f t="shared" si="13"/>
        <v>#REF!</v>
      </c>
      <c r="AA53" s="22" t="e">
        <f t="shared" si="13"/>
        <v>#REF!</v>
      </c>
      <c r="AB53" s="22" t="e">
        <f t="shared" si="13"/>
        <v>#REF!</v>
      </c>
      <c r="AC53" s="22" t="e">
        <f t="shared" si="13"/>
        <v>#REF!</v>
      </c>
      <c r="AD53" s="22" t="e">
        <f t="shared" si="13"/>
        <v>#REF!</v>
      </c>
      <c r="AE53" s="22" t="e">
        <f t="shared" si="13"/>
        <v>#REF!</v>
      </c>
      <c r="AF53" s="22" t="e">
        <f t="shared" si="13"/>
        <v>#REF!</v>
      </c>
      <c r="AG53" s="22" t="e">
        <f t="shared" si="13"/>
        <v>#REF!</v>
      </c>
      <c r="AH53" s="22" t="e">
        <f t="shared" si="13"/>
        <v>#REF!</v>
      </c>
      <c r="AI53" s="22" t="e">
        <f t="shared" si="13"/>
        <v>#REF!</v>
      </c>
      <c r="AJ53" s="22" t="e">
        <f t="shared" si="13"/>
        <v>#REF!</v>
      </c>
      <c r="AK53" s="22" t="e">
        <f t="shared" si="13"/>
        <v>#REF!</v>
      </c>
      <c r="AL53" s="22" t="e">
        <f t="shared" si="13"/>
        <v>#REF!</v>
      </c>
      <c r="AM53" s="22" t="e">
        <f t="shared" si="13"/>
        <v>#REF!</v>
      </c>
    </row>
  </sheetData>
  <conditionalFormatting sqref="B25:AM25">
    <cfRule type="cellIs" dxfId="3" priority="3" operator="greaterThan">
      <formula>0.84</formula>
    </cfRule>
    <cfRule type="cellIs" dxfId="2" priority="4" operator="between">
      <formula>0.7</formula>
      <formula>0.84</formula>
    </cfRule>
  </conditionalFormatting>
  <conditionalFormatting sqref="B53:AM53">
    <cfRule type="cellIs" dxfId="1" priority="1" operator="greaterThan">
      <formula>0.84</formula>
    </cfRule>
    <cfRule type="cellIs" dxfId="0" priority="2" operator="between">
      <formula>0.7</formula>
      <formula>0.84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54CD8D086264C99125B45A7333F3F" ma:contentTypeVersion="17" ma:contentTypeDescription="Create a new document." ma:contentTypeScope="" ma:versionID="b69206f3fedacce99c469dfa488886a0">
  <xsd:schema xmlns:xsd="http://www.w3.org/2001/XMLSchema" xmlns:xs="http://www.w3.org/2001/XMLSchema" xmlns:p="http://schemas.microsoft.com/office/2006/metadata/properties" xmlns:ns2="ed5209e8-4170-4c39-9c1b-d7a51ebbcca6" xmlns:ns3="bdd8b9a7-851b-48db-88b6-3cf1d3adf751" targetNamespace="http://schemas.microsoft.com/office/2006/metadata/properties" ma:root="true" ma:fieldsID="8c9a272ca813adec247e4b4921a15b65" ns2:_="" ns3:_="">
    <xsd:import namespace="ed5209e8-4170-4c39-9c1b-d7a51ebbcca6"/>
    <xsd:import namespace="bdd8b9a7-851b-48db-88b6-3cf1d3adf7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09e8-4170-4c39-9c1b-d7a51ebbc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c8f4daa-3691-49b3-a00a-41b85e51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8b9a7-851b-48db-88b6-3cf1d3adf7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8ea3b8f-5e24-441b-9433-3925d7a4f770}" ma:internalName="TaxCatchAll" ma:showField="CatchAllData" ma:web="bdd8b9a7-851b-48db-88b6-3cf1d3adf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d8b9a7-851b-48db-88b6-3cf1d3adf751">
      <UserInfo>
        <DisplayName>Michelle WHITE</DisplayName>
        <AccountId>11</AccountId>
        <AccountType/>
      </UserInfo>
      <UserInfo>
        <DisplayName>John CREECH</DisplayName>
        <AccountId>16</AccountId>
        <AccountType/>
      </UserInfo>
      <UserInfo>
        <DisplayName>James COLUNGA</DisplayName>
        <AccountId>15</AccountId>
        <AccountType/>
      </UserInfo>
      <UserInfo>
        <DisplayName>Jordan SHELTON</DisplayName>
        <AccountId>17</AccountId>
        <AccountType/>
      </UserInfo>
      <UserInfo>
        <DisplayName>Josina ERICKSON</DisplayName>
        <AccountId>13</AccountId>
        <AccountType/>
      </UserInfo>
      <UserInfo>
        <DisplayName>Kristin KOCH</DisplayName>
        <AccountId>40</AccountId>
        <AccountType/>
      </UserInfo>
      <UserInfo>
        <DisplayName>Jon GOFF</DisplayName>
        <AccountId>99</AccountId>
        <AccountType/>
      </UserInfo>
      <UserInfo>
        <DisplayName>Humphrey KIPROP</DisplayName>
        <AccountId>30</AccountId>
        <AccountType/>
      </UserInfo>
      <UserInfo>
        <DisplayName>Nelson SHIELDS</DisplayName>
        <AccountId>21</AccountId>
        <AccountType/>
      </UserInfo>
      <UserInfo>
        <DisplayName>Jared BODNER</DisplayName>
        <AccountId>27</AccountId>
        <AccountType/>
      </UserInfo>
      <UserInfo>
        <DisplayName>Markis DAVIS</DisplayName>
        <AccountId>37</AccountId>
        <AccountType/>
      </UserInfo>
      <UserInfo>
        <DisplayName>Jeffrey VAUGHN</DisplayName>
        <AccountId>25</AccountId>
        <AccountType/>
      </UserInfo>
      <UserInfo>
        <DisplayName>Dawn HULL</DisplayName>
        <AccountId>179</AccountId>
        <AccountType/>
      </UserInfo>
      <UserInfo>
        <DisplayName>Dustin HENDRICKSON</DisplayName>
        <AccountId>491</AccountId>
        <AccountType/>
      </UserInfo>
      <UserInfo>
        <DisplayName>Melissa FELDHAUSEN</DisplayName>
        <AccountId>84</AccountId>
        <AccountType/>
      </UserInfo>
      <UserInfo>
        <DisplayName>Trisha MARTINEZ</DisplayName>
        <AccountId>362</AccountId>
        <AccountType/>
      </UserInfo>
      <UserInfo>
        <DisplayName>Ian LOVELL</DisplayName>
        <AccountId>128</AccountId>
        <AccountType/>
      </UserInfo>
      <UserInfo>
        <DisplayName>Veronica WEBB</DisplayName>
        <AccountId>130</AccountId>
        <AccountType/>
      </UserInfo>
      <UserInfo>
        <DisplayName>Austin HALL</DisplayName>
        <AccountId>192</AccountId>
        <AccountType/>
      </UserInfo>
      <UserInfo>
        <DisplayName>Jane ZHANG</DisplayName>
        <AccountId>231</AccountId>
        <AccountType/>
      </UserInfo>
      <UserInfo>
        <DisplayName>Jaylyn PEREZ</DisplayName>
        <AccountId>207</AccountId>
        <AccountType/>
      </UserInfo>
      <UserInfo>
        <DisplayName>Ricardo QUINONES-GARCIA</DisplayName>
        <AccountId>203</AccountId>
        <AccountType/>
      </UserInfo>
      <UserInfo>
        <DisplayName>Haley MYNATT</DisplayName>
        <AccountId>406</AccountId>
        <AccountType/>
      </UserInfo>
      <UserInfo>
        <DisplayName>Matthew PICKEREL</DisplayName>
        <AccountId>398</AccountId>
        <AccountType/>
      </UserInfo>
      <UserInfo>
        <DisplayName>Mark HATTOK</DisplayName>
        <AccountId>290</AccountId>
        <AccountType/>
      </UserInfo>
      <UserInfo>
        <DisplayName>Rachel IZOR</DisplayName>
        <AccountId>304</AccountId>
        <AccountType/>
      </UserInfo>
      <UserInfo>
        <DisplayName>Amy BURGER</DisplayName>
        <AccountId>247</AccountId>
        <AccountType/>
      </UserInfo>
      <UserInfo>
        <DisplayName>Jueun YUN</DisplayName>
        <AccountId>333</AccountId>
        <AccountType/>
      </UserInfo>
      <UserInfo>
        <DisplayName>Emmett SMITH</DisplayName>
        <AccountId>349</AccountId>
        <AccountType/>
      </UserInfo>
      <UserInfo>
        <DisplayName>Alexis SNOW</DisplayName>
        <AccountId>351</AccountId>
        <AccountType/>
      </UserInfo>
      <UserInfo>
        <DisplayName>Cyntia MORALES</DisplayName>
        <AccountId>331</AccountId>
        <AccountType/>
      </UserInfo>
      <UserInfo>
        <DisplayName>Alijah ROEDEL</DisplayName>
        <AccountId>360</AccountId>
        <AccountType/>
      </UserInfo>
      <UserInfo>
        <DisplayName>Christopher VANDELINDE</DisplayName>
        <AccountId>416</AccountId>
        <AccountType/>
      </UserInfo>
      <UserInfo>
        <DisplayName>Lauren DIEMER</DisplayName>
        <AccountId>348</AccountId>
        <AccountType/>
      </UserInfo>
    </SharedWithUsers>
    <lcf76f155ced4ddcb4097134ff3c332f xmlns="ed5209e8-4170-4c39-9c1b-d7a51ebbcca6">
      <Terms xmlns="http://schemas.microsoft.com/office/infopath/2007/PartnerControls"/>
    </lcf76f155ced4ddcb4097134ff3c332f>
    <TaxCatchAll xmlns="bdd8b9a7-851b-48db-88b6-3cf1d3adf7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00A1E2-B141-47EC-8A53-DEE8DC569B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09e8-4170-4c39-9c1b-d7a51ebbcca6"/>
    <ds:schemaRef ds:uri="bdd8b9a7-851b-48db-88b6-3cf1d3adf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9C19C-68F9-4E48-A147-03971910BE1D}">
  <ds:schemaRefs>
    <ds:schemaRef ds:uri="http://schemas.microsoft.com/office/2006/metadata/properties"/>
    <ds:schemaRef ds:uri="http://schemas.microsoft.com/office/infopath/2007/PartnerControls"/>
    <ds:schemaRef ds:uri="bdd8b9a7-851b-48db-88b6-3cf1d3adf751"/>
    <ds:schemaRef ds:uri="ed5209e8-4170-4c39-9c1b-d7a51ebbcca6"/>
  </ds:schemaRefs>
</ds:datastoreItem>
</file>

<file path=customXml/itemProps3.xml><?xml version="1.0" encoding="utf-8"?>
<ds:datastoreItem xmlns:ds="http://schemas.openxmlformats.org/officeDocument/2006/customXml" ds:itemID="{167B8C9C-B6EC-4BF7-A53F-3F4C4C9B4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Re-Titers</vt:lpstr>
      <vt:lpstr>Inventory</vt:lpstr>
      <vt:lpstr>Capacity 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Roedel,Alijah A</cp:lastModifiedBy>
  <cp:revision/>
  <dcterms:created xsi:type="dcterms:W3CDTF">2022-07-07T18:31:24Z</dcterms:created>
  <dcterms:modified xsi:type="dcterms:W3CDTF">2025-04-23T22:53:27Z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0x01010016B54CD8D086264C99125B45A7333F3F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_activity">
    <vt:lpwstr>{"FileActivityType":"9","FileActivityTimeStamp":"2025-01-23T16:19:03.640Z","FileActivityUsersOnPage":[{"DisplayName":"Markis DAVIS","Id":"u357553@ceva.com"},{"DisplayName":"Johnson PANNHAXAY","Id":"u455892@ceva.com"}],"FileActivityNavigationId":null}</vt:lpwstr>
  </property>
  <property fmtid="{D5CDD505-2E9C-101B-9397-08002B2CF9AE}" pid="7" name="TriggerFlowInfo">
    <vt:lpwstr/>
  </property>
</Properties>
</file>